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Example (Terri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0C2733"/>
      <sz val="11"/>
    </font>
    <font>
      <name val="Arial"/>
      <sz val="10"/>
    </font>
    <font>
      <name val="Arial"/>
      <b val="1"/>
      <sz val="11"/>
    </font>
    <font>
      <name val="Arial"/>
      <b val="1"/>
      <color rgb="000C2733"/>
      <sz val="12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center" wrapText="1"/>
    </xf>
    <xf numFmtId="165" fontId="6" fillId="2" borderId="1" pivotButton="0" quotePrefix="0" xfId="0"/>
    <xf numFmtId="0" fontId="6" fillId="2" borderId="1" pivotButton="0" quotePrefix="0" xfId="0"/>
    <xf numFmtId="164" fontId="6" fillId="2" borderId="1" pivotButton="0" quotePrefix="0" xfId="0"/>
    <xf numFmtId="164" fontId="7" fillId="4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8" fillId="4" borderId="1" applyAlignment="1" pivotButton="0" quotePrefix="0" xfId="0">
      <alignment horizontal="center" vertical="center" wrapText="1"/>
    </xf>
    <xf numFmtId="166" fontId="9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164" fontId="11" fillId="0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38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7" customWidth="1" min="2" max="2"/>
    <col width="13" customWidth="1" min="3" max="3"/>
    <col width="10" customWidth="1" min="4" max="4"/>
    <col width="8" customWidth="1" min="5" max="5"/>
    <col width="8" customWidth="1" min="6" max="6"/>
    <col width="13" customWidth="1" min="7" max="7"/>
    <col width="13" customWidth="1" min="8" max="8"/>
    <col width="11" customWidth="1" min="9" max="9"/>
    <col width="11" customWidth="1" min="10" max="10"/>
    <col width="9" customWidth="1" min="11" max="11"/>
    <col width="8" customWidth="1" min="12" max="12"/>
    <col width="10" customWidth="1" min="13" max="13"/>
    <col width="11" customWidth="1" min="14" max="14"/>
    <col width="11" customWidth="1" min="15" max="15"/>
    <col width="10" customWidth="1" min="16" max="16"/>
    <col width="12" customWidth="1" min="17" max="17"/>
    <col width="12" customWidth="1" min="18" max="18"/>
    <col width="14" customWidth="1" min="19" max="19"/>
    <col width="10" customWidth="1" min="20" max="20"/>
    <col width="9" customWidth="1" min="21" max="21"/>
    <col width="30" customWidth="1" min="22" max="22"/>
    <col width="12" customWidth="1" min="23" max="23"/>
    <col width="12" customWidth="1" min="24" max="24"/>
    <col width="12" customWidth="1" min="25" max="25"/>
    <col width="11" customWidth="1" min="26" max="26"/>
    <col width="11" customWidth="1" min="27" max="27"/>
  </cols>
  <sheetData>
    <row r="1">
      <c r="A1" s="1" t="inlineStr">
        <is>
          <t>Weekly log + open-to-buy (Reselling — Intermediate, ch4/5/10)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Starting capital (shelf at cost + cash in the pot):</t>
        </is>
      </c>
      <c r="C4" s="4" t="n"/>
    </row>
    <row r="5">
      <c r="A5" s="3" t="inlineStr">
        <is>
          <t>Starting committed (stock at cost, listed + unlisted):</t>
        </is>
      </c>
      <c r="C5" s="4" t="n"/>
    </row>
    <row r="6">
      <c r="A6" s="3" t="inlineStr">
        <is>
          <t>Starting reserved (shipping/supplies float + tax set-aside):</t>
        </is>
      </c>
      <c r="C6" s="4" t="n"/>
    </row>
    <row r="7">
      <c r="A7" s="3" t="inlineStr">
        <is>
          <t>Per-trip ceiling (fixed; review monthly):</t>
        </is>
      </c>
      <c r="C7" s="4" t="n"/>
    </row>
    <row r="8">
      <c r="A8" s="5" t="inlineStr">
        <is>
          <t>Week net = cash received - shipping &amp; packing - cost of everything that left (sold, local, lot, donated). The whole result lands in CAPITAL (a loss subtracts); the tax share is held in RESERVED; a DRAW leaves capital. Open-to-buy = capital - committed - reserved. Type 0 in any money field with nothing in it; blanks stop the sheet on purpose. Columns W-Y split out the liquidation part, so System net + Clearing result = week net. When you pay the tax bill: lower capital and reserved by the same amount.</t>
        </is>
      </c>
    </row>
    <row r="9" ht="63" customHeight="1">
      <c r="A9" s="6" t="inlineStr">
        <is>
          <t>Week ending</t>
        </is>
      </c>
      <c r="B9" s="6" t="inlineStr">
        <is>
          <t>Hours</t>
        </is>
      </c>
      <c r="C9" s="6" t="inlineStr">
        <is>
          <t>Sourced (count)</t>
        </is>
      </c>
      <c r="D9" s="6" t="inlineStr">
        <is>
          <t>Bought (cost)</t>
        </is>
      </c>
      <c r="E9" s="6" t="inlineStr">
        <is>
          <t>Listed live</t>
        </is>
      </c>
      <c r="F9" s="6" t="inlineStr">
        <is>
          <t>Sold (count)</t>
        </is>
      </c>
      <c r="G9" s="6" t="inlineStr">
        <is>
          <t>Cash received (all, incl. local)</t>
        </is>
      </c>
      <c r="H9" s="6" t="inlineStr">
        <is>
          <t>Cost of everything that left</t>
        </is>
      </c>
      <c r="I9" s="6" t="inlineStr">
        <is>
          <t>Shipping &amp; packing paid</t>
        </is>
      </c>
      <c r="J9" s="6" t="inlineStr">
        <is>
          <t>Week net</t>
        </is>
      </c>
      <c r="K9" s="6" t="inlineStr">
        <is>
          <t>To tax line</t>
        </is>
      </c>
      <c r="L9" s="6" t="inlineStr">
        <is>
          <t>Draw</t>
        </is>
      </c>
      <c r="M9" s="6" t="inlineStr">
        <is>
          <t>Retained</t>
        </is>
      </c>
      <c r="N9" s="6" t="inlineStr">
        <is>
          <t>Capital</t>
        </is>
      </c>
      <c r="O9" s="6" t="inlineStr">
        <is>
          <t>Committed</t>
        </is>
      </c>
      <c r="P9" s="6" t="inlineStr">
        <is>
          <t>Reserved</t>
        </is>
      </c>
      <c r="Q9" s="6" t="inlineStr">
        <is>
          <t>OPEN-TO-BUY</t>
        </is>
      </c>
      <c r="R9" s="6" t="inlineStr">
        <is>
          <t>Cash in pot after reserves</t>
        </is>
      </c>
      <c r="S9" s="6" t="inlineStr">
        <is>
          <t>Saturday's limit</t>
        </is>
      </c>
      <c r="T9" s="6" t="inlineStr">
        <is>
          <t>Over-90 cost</t>
        </is>
      </c>
      <c r="U9" s="6" t="inlineStr">
        <is>
          <t>Over-90 share</t>
        </is>
      </c>
      <c r="V9" s="6" t="inlineStr">
        <is>
          <t>Note</t>
        </is>
      </c>
      <c r="W9" s="6" t="inlineStr">
        <is>
          <t>of which: liquidation cash back</t>
        </is>
      </c>
      <c r="X9" s="6" t="inlineStr">
        <is>
          <t>of which: liquidation shipping &amp; packing</t>
        </is>
      </c>
      <c r="Y9" s="6" t="inlineStr">
        <is>
          <t>of which: cost of liquidated items</t>
        </is>
      </c>
      <c r="Z9" s="6" t="inlineStr">
        <is>
          <t>Clearing result</t>
        </is>
      </c>
      <c r="AA9" s="6" t="inlineStr">
        <is>
          <t>System net</t>
        </is>
      </c>
    </row>
    <row r="10" ht="63" customHeight="1">
      <c r="A10" s="7" t="n"/>
      <c r="B10" s="8" t="n"/>
      <c r="C10" s="8" t="n"/>
      <c r="D10" s="9" t="n"/>
      <c r="E10" s="8" t="n"/>
      <c r="F10" s="8" t="n"/>
      <c r="G10" s="9" t="n"/>
      <c r="H10" s="9" t="n"/>
      <c r="I10" s="9" t="n"/>
      <c r="J10" s="10">
        <f>IF(A10="","",IF(COUNTBLANK(D10)+COUNTBLANK(G10:I10)+COUNTBLANK(K10:L10)&gt;0,"ENTER D, G-I, K, L (0 if none)",G10-I10-H10))</f>
        <v/>
      </c>
      <c r="K10" s="9" t="n"/>
      <c r="L10" s="9" t="n"/>
      <c r="M10" s="11">
        <f>IF(ISNUMBER(J10),J10-K10-L10,"")</f>
        <v/>
      </c>
      <c r="N10" s="11">
        <f>IF(AND(ISNUMBER(J10),ISNUMBER($C$4)),$C$4+J10-L10,"")</f>
        <v/>
      </c>
      <c r="O10" s="11">
        <f>IF(AND(ISNUMBER(J10),ISNUMBER($C$5)),$C$5+D10-H10,"")</f>
        <v/>
      </c>
      <c r="P10" s="11">
        <f>IF(AND(ISNUMBER(J10),ISNUMBER($C$6)),$C$6+K10,"")</f>
        <v/>
      </c>
      <c r="Q10" s="12">
        <f>IF(AND(ISNUMBER(N10),ISNUMBER(O10),ISNUMBER(P10)),N10-O10-P10,"")</f>
        <v/>
      </c>
      <c r="R10" s="9" t="n"/>
      <c r="S10" s="11">
        <f>IF(NOT(ISNUMBER(Q10)),"",IF(Q10&lt;=0,"RELEASE BLOCK",IF(NOT(ISNUMBER($C$7)),"enter per-trip ceiling",IF(NOT(ISNUMBER(R10)),"enter cash in pot (a number)",MIN($C$7,Q10,R10)))))</f>
        <v/>
      </c>
      <c r="T10" s="9" t="n"/>
      <c r="U10" s="13">
        <f>IF(OR(T10="",NOT(ISNUMBER(O10))),"",IF(O10=0,"",T10/O10))</f>
        <v/>
      </c>
      <c r="V10" s="8" t="n"/>
      <c r="W10" s="9" t="n"/>
      <c r="X10" s="9" t="n"/>
      <c r="Y10" s="9" t="n"/>
      <c r="Z10" s="11">
        <f>IF(NOT(ISNUMBER(J10)),"",IF(COUNTBLANK(W10:Y10)&gt;0,"ENTER W-Y (0 if no liquidation)",W10-X10-Y10))</f>
        <v/>
      </c>
      <c r="AA10" s="10">
        <f>IF(ISNUMBER(Z10),J10-Z10,"")</f>
        <v/>
      </c>
    </row>
    <row r="11" ht="63" customHeight="1">
      <c r="A11" s="7" t="n"/>
      <c r="B11" s="8" t="n"/>
      <c r="C11" s="8" t="n"/>
      <c r="D11" s="9" t="n"/>
      <c r="E11" s="8" t="n"/>
      <c r="F11" s="8" t="n"/>
      <c r="G11" s="9" t="n"/>
      <c r="H11" s="9" t="n"/>
      <c r="I11" s="9" t="n"/>
      <c r="J11" s="10">
        <f>IF(A11="","",IF(COUNTBLANK(D11)+COUNTBLANK(G11:I11)+COUNTBLANK(K11:L11)&gt;0,"ENTER D, G-I, K, L (0 if none)",G11-I11-H11))</f>
        <v/>
      </c>
      <c r="K11" s="9" t="n"/>
      <c r="L11" s="9" t="n"/>
      <c r="M11" s="11">
        <f>IF(ISNUMBER(J11),J11-K11-L11,"")</f>
        <v/>
      </c>
      <c r="N11" s="11">
        <f>IF(AND(ISNUMBER(J11),ISNUMBER(N10)),N10+J11-L11,"")</f>
        <v/>
      </c>
      <c r="O11" s="11">
        <f>IF(AND(ISNUMBER(J11),ISNUMBER(O10)),O10+D11-H11,"")</f>
        <v/>
      </c>
      <c r="P11" s="11">
        <f>IF(AND(ISNUMBER(J11),ISNUMBER(P10)),P10+K11,"")</f>
        <v/>
      </c>
      <c r="Q11" s="12">
        <f>IF(AND(ISNUMBER(N11),ISNUMBER(O11),ISNUMBER(P11)),N11-O11-P11,"")</f>
        <v/>
      </c>
      <c r="R11" s="9" t="n"/>
      <c r="S11" s="11">
        <f>IF(NOT(ISNUMBER(Q11)),"",IF(Q11&lt;=0,"RELEASE BLOCK",IF(NOT(ISNUMBER($C$7)),"enter per-trip ceiling",IF(NOT(ISNUMBER(R11)),"enter cash in pot (a number)",MIN($C$7,Q11,R11)))))</f>
        <v/>
      </c>
      <c r="T11" s="9" t="n"/>
      <c r="U11" s="13">
        <f>IF(OR(T11="",NOT(ISNUMBER(O11))),"",IF(O11=0,"",T11/O11))</f>
        <v/>
      </c>
      <c r="V11" s="8" t="n"/>
      <c r="W11" s="9" t="n"/>
      <c r="X11" s="9" t="n"/>
      <c r="Y11" s="9" t="n"/>
      <c r="Z11" s="11">
        <f>IF(NOT(ISNUMBER(J11)),"",IF(COUNTBLANK(W11:Y11)&gt;0,"ENTER W-Y (0 if no liquidation)",W11-X11-Y11))</f>
        <v/>
      </c>
      <c r="AA11" s="10">
        <f>IF(ISNUMBER(Z11),J11-Z11,"")</f>
        <v/>
      </c>
    </row>
    <row r="12" ht="63" customHeight="1">
      <c r="A12" s="7" t="n"/>
      <c r="B12" s="8" t="n"/>
      <c r="C12" s="8" t="n"/>
      <c r="D12" s="9" t="n"/>
      <c r="E12" s="8" t="n"/>
      <c r="F12" s="8" t="n"/>
      <c r="G12" s="9" t="n"/>
      <c r="H12" s="9" t="n"/>
      <c r="I12" s="9" t="n"/>
      <c r="J12" s="10">
        <f>IF(A12="","",IF(COUNTBLANK(D12)+COUNTBLANK(G12:I12)+COUNTBLANK(K12:L12)&gt;0,"ENTER D, G-I, K, L (0 if none)",G12-I12-H12))</f>
        <v/>
      </c>
      <c r="K12" s="9" t="n"/>
      <c r="L12" s="9" t="n"/>
      <c r="M12" s="11">
        <f>IF(ISNUMBER(J12),J12-K12-L12,"")</f>
        <v/>
      </c>
      <c r="N12" s="11">
        <f>IF(AND(ISNUMBER(J12),ISNUMBER(N11)),N11+J12-L12,"")</f>
        <v/>
      </c>
      <c r="O12" s="11">
        <f>IF(AND(ISNUMBER(J12),ISNUMBER(O11)),O11+D12-H12,"")</f>
        <v/>
      </c>
      <c r="P12" s="11">
        <f>IF(AND(ISNUMBER(J12),ISNUMBER(P11)),P11+K12,"")</f>
        <v/>
      </c>
      <c r="Q12" s="12">
        <f>IF(AND(ISNUMBER(N12),ISNUMBER(O12),ISNUMBER(P12)),N12-O12-P12,"")</f>
        <v/>
      </c>
      <c r="R12" s="9" t="n"/>
      <c r="S12" s="11">
        <f>IF(NOT(ISNUMBER(Q12)),"",IF(Q12&lt;=0,"RELEASE BLOCK",IF(NOT(ISNUMBER($C$7)),"enter per-trip ceiling",IF(NOT(ISNUMBER(R12)),"enter cash in pot (a number)",MIN($C$7,Q12,R12)))))</f>
        <v/>
      </c>
      <c r="T12" s="9" t="n"/>
      <c r="U12" s="13">
        <f>IF(OR(T12="",NOT(ISNUMBER(O12))),"",IF(O12=0,"",T12/O12))</f>
        <v/>
      </c>
      <c r="V12" s="8" t="n"/>
      <c r="W12" s="9" t="n"/>
      <c r="X12" s="9" t="n"/>
      <c r="Y12" s="9" t="n"/>
      <c r="Z12" s="11">
        <f>IF(NOT(ISNUMBER(J12)),"",IF(COUNTBLANK(W12:Y12)&gt;0,"ENTER W-Y (0 if no liquidation)",W12-X12-Y12))</f>
        <v/>
      </c>
      <c r="AA12" s="10">
        <f>IF(ISNUMBER(Z12),J12-Z12,"")</f>
        <v/>
      </c>
    </row>
    <row r="13" ht="63" customHeight="1">
      <c r="A13" s="7" t="n"/>
      <c r="B13" s="8" t="n"/>
      <c r="C13" s="8" t="n"/>
      <c r="D13" s="9" t="n"/>
      <c r="E13" s="8" t="n"/>
      <c r="F13" s="8" t="n"/>
      <c r="G13" s="9" t="n"/>
      <c r="H13" s="9" t="n"/>
      <c r="I13" s="9" t="n"/>
      <c r="J13" s="10">
        <f>IF(A13="","",IF(COUNTBLANK(D13)+COUNTBLANK(G13:I13)+COUNTBLANK(K13:L13)&gt;0,"ENTER D, G-I, K, L (0 if none)",G13-I13-H13))</f>
        <v/>
      </c>
      <c r="K13" s="9" t="n"/>
      <c r="L13" s="9" t="n"/>
      <c r="M13" s="11">
        <f>IF(ISNUMBER(J13),J13-K13-L13,"")</f>
        <v/>
      </c>
      <c r="N13" s="11">
        <f>IF(AND(ISNUMBER(J13),ISNUMBER(N12)),N12+J13-L13,"")</f>
        <v/>
      </c>
      <c r="O13" s="11">
        <f>IF(AND(ISNUMBER(J13),ISNUMBER(O12)),O12+D13-H13,"")</f>
        <v/>
      </c>
      <c r="P13" s="11">
        <f>IF(AND(ISNUMBER(J13),ISNUMBER(P12)),P12+K13,"")</f>
        <v/>
      </c>
      <c r="Q13" s="12">
        <f>IF(AND(ISNUMBER(N13),ISNUMBER(O13),ISNUMBER(P13)),N13-O13-P13,"")</f>
        <v/>
      </c>
      <c r="R13" s="9" t="n"/>
      <c r="S13" s="11">
        <f>IF(NOT(ISNUMBER(Q13)),"",IF(Q13&lt;=0,"RELEASE BLOCK",IF(NOT(ISNUMBER($C$7)),"enter per-trip ceiling",IF(NOT(ISNUMBER(R13)),"enter cash in pot (a number)",MIN($C$7,Q13,R13)))))</f>
        <v/>
      </c>
      <c r="T13" s="9" t="n"/>
      <c r="U13" s="13">
        <f>IF(OR(T13="",NOT(ISNUMBER(O13))),"",IF(O13=0,"",T13/O13))</f>
        <v/>
      </c>
      <c r="V13" s="8" t="n"/>
      <c r="W13" s="9" t="n"/>
      <c r="X13" s="9" t="n"/>
      <c r="Y13" s="9" t="n"/>
      <c r="Z13" s="11">
        <f>IF(NOT(ISNUMBER(J13)),"",IF(COUNTBLANK(W13:Y13)&gt;0,"ENTER W-Y (0 if no liquidation)",W13-X13-Y13))</f>
        <v/>
      </c>
      <c r="AA13" s="10">
        <f>IF(ISNUMBER(Z13),J13-Z13,"")</f>
        <v/>
      </c>
    </row>
    <row r="14" ht="63" customHeight="1">
      <c r="A14" s="7" t="n"/>
      <c r="B14" s="8" t="n"/>
      <c r="C14" s="8" t="n"/>
      <c r="D14" s="9" t="n"/>
      <c r="E14" s="8" t="n"/>
      <c r="F14" s="8" t="n"/>
      <c r="G14" s="9" t="n"/>
      <c r="H14" s="9" t="n"/>
      <c r="I14" s="9" t="n"/>
      <c r="J14" s="10">
        <f>IF(A14="","",IF(COUNTBLANK(D14)+COUNTBLANK(G14:I14)+COUNTBLANK(K14:L14)&gt;0,"ENTER D, G-I, K, L (0 if none)",G14-I14-H14))</f>
        <v/>
      </c>
      <c r="K14" s="9" t="n"/>
      <c r="L14" s="9" t="n"/>
      <c r="M14" s="11">
        <f>IF(ISNUMBER(J14),J14-K14-L14,"")</f>
        <v/>
      </c>
      <c r="N14" s="11">
        <f>IF(AND(ISNUMBER(J14),ISNUMBER(N13)),N13+J14-L14,"")</f>
        <v/>
      </c>
      <c r="O14" s="11">
        <f>IF(AND(ISNUMBER(J14),ISNUMBER(O13)),O13+D14-H14,"")</f>
        <v/>
      </c>
      <c r="P14" s="11">
        <f>IF(AND(ISNUMBER(J14),ISNUMBER(P13)),P13+K14,"")</f>
        <v/>
      </c>
      <c r="Q14" s="12">
        <f>IF(AND(ISNUMBER(N14),ISNUMBER(O14),ISNUMBER(P14)),N14-O14-P14,"")</f>
        <v/>
      </c>
      <c r="R14" s="9" t="n"/>
      <c r="S14" s="11">
        <f>IF(NOT(ISNUMBER(Q14)),"",IF(Q14&lt;=0,"RELEASE BLOCK",IF(NOT(ISNUMBER($C$7)),"enter per-trip ceiling",IF(NOT(ISNUMBER(R14)),"enter cash in pot (a number)",MIN($C$7,Q14,R14)))))</f>
        <v/>
      </c>
      <c r="T14" s="9" t="n"/>
      <c r="U14" s="13">
        <f>IF(OR(T14="",NOT(ISNUMBER(O14))),"",IF(O14=0,"",T14/O14))</f>
        <v/>
      </c>
      <c r="V14" s="8" t="n"/>
      <c r="W14" s="9" t="n"/>
      <c r="X14" s="9" t="n"/>
      <c r="Y14" s="9" t="n"/>
      <c r="Z14" s="11">
        <f>IF(NOT(ISNUMBER(J14)),"",IF(COUNTBLANK(W14:Y14)&gt;0,"ENTER W-Y (0 if no liquidation)",W14-X14-Y14))</f>
        <v/>
      </c>
      <c r="AA14" s="10">
        <f>IF(ISNUMBER(Z14),J14-Z14,"")</f>
        <v/>
      </c>
    </row>
    <row r="15" ht="63" customHeight="1">
      <c r="A15" s="7" t="n"/>
      <c r="B15" s="8" t="n"/>
      <c r="C15" s="8" t="n"/>
      <c r="D15" s="9" t="n"/>
      <c r="E15" s="8" t="n"/>
      <c r="F15" s="8" t="n"/>
      <c r="G15" s="9" t="n"/>
      <c r="H15" s="9" t="n"/>
      <c r="I15" s="9" t="n"/>
      <c r="J15" s="10">
        <f>IF(A15="","",IF(COUNTBLANK(D15)+COUNTBLANK(G15:I15)+COUNTBLANK(K15:L15)&gt;0,"ENTER D, G-I, K, L (0 if none)",G15-I15-H15))</f>
        <v/>
      </c>
      <c r="K15" s="9" t="n"/>
      <c r="L15" s="9" t="n"/>
      <c r="M15" s="11">
        <f>IF(ISNUMBER(J15),J15-K15-L15,"")</f>
        <v/>
      </c>
      <c r="N15" s="11">
        <f>IF(AND(ISNUMBER(J15),ISNUMBER(N14)),N14+J15-L15,"")</f>
        <v/>
      </c>
      <c r="O15" s="11">
        <f>IF(AND(ISNUMBER(J15),ISNUMBER(O14)),O14+D15-H15,"")</f>
        <v/>
      </c>
      <c r="P15" s="11">
        <f>IF(AND(ISNUMBER(J15),ISNUMBER(P14)),P14+K15,"")</f>
        <v/>
      </c>
      <c r="Q15" s="12">
        <f>IF(AND(ISNUMBER(N15),ISNUMBER(O15),ISNUMBER(P15)),N15-O15-P15,"")</f>
        <v/>
      </c>
      <c r="R15" s="9" t="n"/>
      <c r="S15" s="11">
        <f>IF(NOT(ISNUMBER(Q15)),"",IF(Q15&lt;=0,"RELEASE BLOCK",IF(NOT(ISNUMBER($C$7)),"enter per-trip ceiling",IF(NOT(ISNUMBER(R15)),"enter cash in pot (a number)",MIN($C$7,Q15,R15)))))</f>
        <v/>
      </c>
      <c r="T15" s="9" t="n"/>
      <c r="U15" s="13">
        <f>IF(OR(T15="",NOT(ISNUMBER(O15))),"",IF(O15=0,"",T15/O15))</f>
        <v/>
      </c>
      <c r="V15" s="8" t="n"/>
      <c r="W15" s="9" t="n"/>
      <c r="X15" s="9" t="n"/>
      <c r="Y15" s="9" t="n"/>
      <c r="Z15" s="11">
        <f>IF(NOT(ISNUMBER(J15)),"",IF(COUNTBLANK(W15:Y15)&gt;0,"ENTER W-Y (0 if no liquidation)",W15-X15-Y15))</f>
        <v/>
      </c>
      <c r="AA15" s="10">
        <f>IF(ISNUMBER(Z15),J15-Z15,"")</f>
        <v/>
      </c>
    </row>
    <row r="16" ht="63" customHeight="1">
      <c r="A16" s="7" t="n"/>
      <c r="B16" s="8" t="n"/>
      <c r="C16" s="8" t="n"/>
      <c r="D16" s="9" t="n"/>
      <c r="E16" s="8" t="n"/>
      <c r="F16" s="8" t="n"/>
      <c r="G16" s="9" t="n"/>
      <c r="H16" s="9" t="n"/>
      <c r="I16" s="9" t="n"/>
      <c r="J16" s="10">
        <f>IF(A16="","",IF(COUNTBLANK(D16)+COUNTBLANK(G16:I16)+COUNTBLANK(K16:L16)&gt;0,"ENTER D, G-I, K, L (0 if none)",G16-I16-H16))</f>
        <v/>
      </c>
      <c r="K16" s="9" t="n"/>
      <c r="L16" s="9" t="n"/>
      <c r="M16" s="11">
        <f>IF(ISNUMBER(J16),J16-K16-L16,"")</f>
        <v/>
      </c>
      <c r="N16" s="11">
        <f>IF(AND(ISNUMBER(J16),ISNUMBER(N15)),N15+J16-L16,"")</f>
        <v/>
      </c>
      <c r="O16" s="11">
        <f>IF(AND(ISNUMBER(J16),ISNUMBER(O15)),O15+D16-H16,"")</f>
        <v/>
      </c>
      <c r="P16" s="11">
        <f>IF(AND(ISNUMBER(J16),ISNUMBER(P15)),P15+K16,"")</f>
        <v/>
      </c>
      <c r="Q16" s="12">
        <f>IF(AND(ISNUMBER(N16),ISNUMBER(O16),ISNUMBER(P16)),N16-O16-P16,"")</f>
        <v/>
      </c>
      <c r="R16" s="9" t="n"/>
      <c r="S16" s="11">
        <f>IF(NOT(ISNUMBER(Q16)),"",IF(Q16&lt;=0,"RELEASE BLOCK",IF(NOT(ISNUMBER($C$7)),"enter per-trip ceiling",IF(NOT(ISNUMBER(R16)),"enter cash in pot (a number)",MIN($C$7,Q16,R16)))))</f>
        <v/>
      </c>
      <c r="T16" s="9" t="n"/>
      <c r="U16" s="13">
        <f>IF(OR(T16="",NOT(ISNUMBER(O16))),"",IF(O16=0,"",T16/O16))</f>
        <v/>
      </c>
      <c r="V16" s="8" t="n"/>
      <c r="W16" s="9" t="n"/>
      <c r="X16" s="9" t="n"/>
      <c r="Y16" s="9" t="n"/>
      <c r="Z16" s="11">
        <f>IF(NOT(ISNUMBER(J16)),"",IF(COUNTBLANK(W16:Y16)&gt;0,"ENTER W-Y (0 if no liquidation)",W16-X16-Y16))</f>
        <v/>
      </c>
      <c r="AA16" s="10">
        <f>IF(ISNUMBER(Z16),J16-Z16,"")</f>
        <v/>
      </c>
    </row>
    <row r="17" ht="63" customHeight="1">
      <c r="A17" s="7" t="n"/>
      <c r="B17" s="8" t="n"/>
      <c r="C17" s="8" t="n"/>
      <c r="D17" s="9" t="n"/>
      <c r="E17" s="8" t="n"/>
      <c r="F17" s="8" t="n"/>
      <c r="G17" s="9" t="n"/>
      <c r="H17" s="9" t="n"/>
      <c r="I17" s="9" t="n"/>
      <c r="J17" s="10">
        <f>IF(A17="","",IF(COUNTBLANK(D17)+COUNTBLANK(G17:I17)+COUNTBLANK(K17:L17)&gt;0,"ENTER D, G-I, K, L (0 if none)",G17-I17-H17))</f>
        <v/>
      </c>
      <c r="K17" s="9" t="n"/>
      <c r="L17" s="9" t="n"/>
      <c r="M17" s="11">
        <f>IF(ISNUMBER(J17),J17-K17-L17,"")</f>
        <v/>
      </c>
      <c r="N17" s="11">
        <f>IF(AND(ISNUMBER(J17),ISNUMBER(N16)),N16+J17-L17,"")</f>
        <v/>
      </c>
      <c r="O17" s="11">
        <f>IF(AND(ISNUMBER(J17),ISNUMBER(O16)),O16+D17-H17,"")</f>
        <v/>
      </c>
      <c r="P17" s="11">
        <f>IF(AND(ISNUMBER(J17),ISNUMBER(P16)),P16+K17,"")</f>
        <v/>
      </c>
      <c r="Q17" s="12">
        <f>IF(AND(ISNUMBER(N17),ISNUMBER(O17),ISNUMBER(P17)),N17-O17-P17,"")</f>
        <v/>
      </c>
      <c r="R17" s="9" t="n"/>
      <c r="S17" s="11">
        <f>IF(NOT(ISNUMBER(Q17)),"",IF(Q17&lt;=0,"RELEASE BLOCK",IF(NOT(ISNUMBER($C$7)),"enter per-trip ceiling",IF(NOT(ISNUMBER(R17)),"enter cash in pot (a number)",MIN($C$7,Q17,R17)))))</f>
        <v/>
      </c>
      <c r="T17" s="9" t="n"/>
      <c r="U17" s="13">
        <f>IF(OR(T17="",NOT(ISNUMBER(O17))),"",IF(O17=0,"",T17/O17))</f>
        <v/>
      </c>
      <c r="V17" s="8" t="n"/>
      <c r="W17" s="9" t="n"/>
      <c r="X17" s="9" t="n"/>
      <c r="Y17" s="9" t="n"/>
      <c r="Z17" s="11">
        <f>IF(NOT(ISNUMBER(J17)),"",IF(COUNTBLANK(W17:Y17)&gt;0,"ENTER W-Y (0 if no liquidation)",W17-X17-Y17))</f>
        <v/>
      </c>
      <c r="AA17" s="10">
        <f>IF(ISNUMBER(Z17),J17-Z17,"")</f>
        <v/>
      </c>
    </row>
    <row r="18" ht="63" customHeight="1">
      <c r="A18" s="7" t="n"/>
      <c r="B18" s="8" t="n"/>
      <c r="C18" s="8" t="n"/>
      <c r="D18" s="9" t="n"/>
      <c r="E18" s="8" t="n"/>
      <c r="F18" s="8" t="n"/>
      <c r="G18" s="9" t="n"/>
      <c r="H18" s="9" t="n"/>
      <c r="I18" s="9" t="n"/>
      <c r="J18" s="10">
        <f>IF(A18="","",IF(COUNTBLANK(D18)+COUNTBLANK(G18:I18)+COUNTBLANK(K18:L18)&gt;0,"ENTER D, G-I, K, L (0 if none)",G18-I18-H18))</f>
        <v/>
      </c>
      <c r="K18" s="9" t="n"/>
      <c r="L18" s="9" t="n"/>
      <c r="M18" s="11">
        <f>IF(ISNUMBER(J18),J18-K18-L18,"")</f>
        <v/>
      </c>
      <c r="N18" s="11">
        <f>IF(AND(ISNUMBER(J18),ISNUMBER(N17)),N17+J18-L18,"")</f>
        <v/>
      </c>
      <c r="O18" s="11">
        <f>IF(AND(ISNUMBER(J18),ISNUMBER(O17)),O17+D18-H18,"")</f>
        <v/>
      </c>
      <c r="P18" s="11">
        <f>IF(AND(ISNUMBER(J18),ISNUMBER(P17)),P17+K18,"")</f>
        <v/>
      </c>
      <c r="Q18" s="12">
        <f>IF(AND(ISNUMBER(N18),ISNUMBER(O18),ISNUMBER(P18)),N18-O18-P18,"")</f>
        <v/>
      </c>
      <c r="R18" s="9" t="n"/>
      <c r="S18" s="11">
        <f>IF(NOT(ISNUMBER(Q18)),"",IF(Q18&lt;=0,"RELEASE BLOCK",IF(NOT(ISNUMBER($C$7)),"enter per-trip ceiling",IF(NOT(ISNUMBER(R18)),"enter cash in pot (a number)",MIN($C$7,Q18,R18)))))</f>
        <v/>
      </c>
      <c r="T18" s="9" t="n"/>
      <c r="U18" s="13">
        <f>IF(OR(T18="",NOT(ISNUMBER(O18))),"",IF(O18=0,"",T18/O18))</f>
        <v/>
      </c>
      <c r="V18" s="8" t="n"/>
      <c r="W18" s="9" t="n"/>
      <c r="X18" s="9" t="n"/>
      <c r="Y18" s="9" t="n"/>
      <c r="Z18" s="11">
        <f>IF(NOT(ISNUMBER(J18)),"",IF(COUNTBLANK(W18:Y18)&gt;0,"ENTER W-Y (0 if no liquidation)",W18-X18-Y18))</f>
        <v/>
      </c>
      <c r="AA18" s="10">
        <f>IF(ISNUMBER(Z18),J18-Z18,"")</f>
        <v/>
      </c>
    </row>
    <row r="19" ht="63" customHeight="1">
      <c r="A19" s="7" t="n"/>
      <c r="B19" s="8" t="n"/>
      <c r="C19" s="8" t="n"/>
      <c r="D19" s="9" t="n"/>
      <c r="E19" s="8" t="n"/>
      <c r="F19" s="8" t="n"/>
      <c r="G19" s="9" t="n"/>
      <c r="H19" s="9" t="n"/>
      <c r="I19" s="9" t="n"/>
      <c r="J19" s="10">
        <f>IF(A19="","",IF(COUNTBLANK(D19)+COUNTBLANK(G19:I19)+COUNTBLANK(K19:L19)&gt;0,"ENTER D, G-I, K, L (0 if none)",G19-I19-H19))</f>
        <v/>
      </c>
      <c r="K19" s="9" t="n"/>
      <c r="L19" s="9" t="n"/>
      <c r="M19" s="11">
        <f>IF(ISNUMBER(J19),J19-K19-L19,"")</f>
        <v/>
      </c>
      <c r="N19" s="11">
        <f>IF(AND(ISNUMBER(J19),ISNUMBER(N18)),N18+J19-L19,"")</f>
        <v/>
      </c>
      <c r="O19" s="11">
        <f>IF(AND(ISNUMBER(J19),ISNUMBER(O18)),O18+D19-H19,"")</f>
        <v/>
      </c>
      <c r="P19" s="11">
        <f>IF(AND(ISNUMBER(J19),ISNUMBER(P18)),P18+K19,"")</f>
        <v/>
      </c>
      <c r="Q19" s="12">
        <f>IF(AND(ISNUMBER(N19),ISNUMBER(O19),ISNUMBER(P19)),N19-O19-P19,"")</f>
        <v/>
      </c>
      <c r="R19" s="9" t="n"/>
      <c r="S19" s="11">
        <f>IF(NOT(ISNUMBER(Q19)),"",IF(Q19&lt;=0,"RELEASE BLOCK",IF(NOT(ISNUMBER($C$7)),"enter per-trip ceiling",IF(NOT(ISNUMBER(R19)),"enter cash in pot (a number)",MIN($C$7,Q19,R19)))))</f>
        <v/>
      </c>
      <c r="T19" s="9" t="n"/>
      <c r="U19" s="13">
        <f>IF(OR(T19="",NOT(ISNUMBER(O19))),"",IF(O19=0,"",T19/O19))</f>
        <v/>
      </c>
      <c r="V19" s="8" t="n"/>
      <c r="W19" s="9" t="n"/>
      <c r="X19" s="9" t="n"/>
      <c r="Y19" s="9" t="n"/>
      <c r="Z19" s="11">
        <f>IF(NOT(ISNUMBER(J19)),"",IF(COUNTBLANK(W19:Y19)&gt;0,"ENTER W-Y (0 if no liquidation)",W19-X19-Y19))</f>
        <v/>
      </c>
      <c r="AA19" s="10">
        <f>IF(ISNUMBER(Z19),J19-Z19,"")</f>
        <v/>
      </c>
    </row>
    <row r="20" ht="63" customHeight="1">
      <c r="A20" s="7" t="n"/>
      <c r="B20" s="8" t="n"/>
      <c r="C20" s="8" t="n"/>
      <c r="D20" s="9" t="n"/>
      <c r="E20" s="8" t="n"/>
      <c r="F20" s="8" t="n"/>
      <c r="G20" s="9" t="n"/>
      <c r="H20" s="9" t="n"/>
      <c r="I20" s="9" t="n"/>
      <c r="J20" s="10">
        <f>IF(A20="","",IF(COUNTBLANK(D20)+COUNTBLANK(G20:I20)+COUNTBLANK(K20:L20)&gt;0,"ENTER D, G-I, K, L (0 if none)",G20-I20-H20))</f>
        <v/>
      </c>
      <c r="K20" s="9" t="n"/>
      <c r="L20" s="9" t="n"/>
      <c r="M20" s="11">
        <f>IF(ISNUMBER(J20),J20-K20-L20,"")</f>
        <v/>
      </c>
      <c r="N20" s="11">
        <f>IF(AND(ISNUMBER(J20),ISNUMBER(N19)),N19+J20-L20,"")</f>
        <v/>
      </c>
      <c r="O20" s="11">
        <f>IF(AND(ISNUMBER(J20),ISNUMBER(O19)),O19+D20-H20,"")</f>
        <v/>
      </c>
      <c r="P20" s="11">
        <f>IF(AND(ISNUMBER(J20),ISNUMBER(P19)),P19+K20,"")</f>
        <v/>
      </c>
      <c r="Q20" s="12">
        <f>IF(AND(ISNUMBER(N20),ISNUMBER(O20),ISNUMBER(P20)),N20-O20-P20,"")</f>
        <v/>
      </c>
      <c r="R20" s="9" t="n"/>
      <c r="S20" s="11">
        <f>IF(NOT(ISNUMBER(Q20)),"",IF(Q20&lt;=0,"RELEASE BLOCK",IF(NOT(ISNUMBER($C$7)),"enter per-trip ceiling",IF(NOT(ISNUMBER(R20)),"enter cash in pot (a number)",MIN($C$7,Q20,R20)))))</f>
        <v/>
      </c>
      <c r="T20" s="9" t="n"/>
      <c r="U20" s="13">
        <f>IF(OR(T20="",NOT(ISNUMBER(O20))),"",IF(O20=0,"",T20/O20))</f>
        <v/>
      </c>
      <c r="V20" s="8" t="n"/>
      <c r="W20" s="9" t="n"/>
      <c r="X20" s="9" t="n"/>
      <c r="Y20" s="9" t="n"/>
      <c r="Z20" s="11">
        <f>IF(NOT(ISNUMBER(J20)),"",IF(COUNTBLANK(W20:Y20)&gt;0,"ENTER W-Y (0 if no liquidation)",W20-X20-Y20))</f>
        <v/>
      </c>
      <c r="AA20" s="10">
        <f>IF(ISNUMBER(Z20),J20-Z20,"")</f>
        <v/>
      </c>
    </row>
    <row r="21" ht="63" customHeight="1">
      <c r="A21" s="7" t="n"/>
      <c r="B21" s="8" t="n"/>
      <c r="C21" s="8" t="n"/>
      <c r="D21" s="9" t="n"/>
      <c r="E21" s="8" t="n"/>
      <c r="F21" s="8" t="n"/>
      <c r="G21" s="9" t="n"/>
      <c r="H21" s="9" t="n"/>
      <c r="I21" s="9" t="n"/>
      <c r="J21" s="10">
        <f>IF(A21="","",IF(COUNTBLANK(D21)+COUNTBLANK(G21:I21)+COUNTBLANK(K21:L21)&gt;0,"ENTER D, G-I, K, L (0 if none)",G21-I21-H21))</f>
        <v/>
      </c>
      <c r="K21" s="9" t="n"/>
      <c r="L21" s="9" t="n"/>
      <c r="M21" s="11">
        <f>IF(ISNUMBER(J21),J21-K21-L21,"")</f>
        <v/>
      </c>
      <c r="N21" s="11">
        <f>IF(AND(ISNUMBER(J21),ISNUMBER(N20)),N20+J21-L21,"")</f>
        <v/>
      </c>
      <c r="O21" s="11">
        <f>IF(AND(ISNUMBER(J21),ISNUMBER(O20)),O20+D21-H21,"")</f>
        <v/>
      </c>
      <c r="P21" s="11">
        <f>IF(AND(ISNUMBER(J21),ISNUMBER(P20)),P20+K21,"")</f>
        <v/>
      </c>
      <c r="Q21" s="12">
        <f>IF(AND(ISNUMBER(N21),ISNUMBER(O21),ISNUMBER(P21)),N21-O21-P21,"")</f>
        <v/>
      </c>
      <c r="R21" s="9" t="n"/>
      <c r="S21" s="11">
        <f>IF(NOT(ISNUMBER(Q21)),"",IF(Q21&lt;=0,"RELEASE BLOCK",IF(NOT(ISNUMBER($C$7)),"enter per-trip ceiling",IF(NOT(ISNUMBER(R21)),"enter cash in pot (a number)",MIN($C$7,Q21,R21)))))</f>
        <v/>
      </c>
      <c r="T21" s="9" t="n"/>
      <c r="U21" s="13">
        <f>IF(OR(T21="",NOT(ISNUMBER(O21))),"",IF(O21=0,"",T21/O21))</f>
        <v/>
      </c>
      <c r="V21" s="8" t="n"/>
      <c r="W21" s="9" t="n"/>
      <c r="X21" s="9" t="n"/>
      <c r="Y21" s="9" t="n"/>
      <c r="Z21" s="11">
        <f>IF(NOT(ISNUMBER(J21)),"",IF(COUNTBLANK(W21:Y21)&gt;0,"ENTER W-Y (0 if no liquidation)",W21-X21-Y21))</f>
        <v/>
      </c>
      <c r="AA21" s="10">
        <f>IF(ISNUMBER(Z21),J21-Z21,"")</f>
        <v/>
      </c>
    </row>
    <row r="22" ht="63" customHeight="1">
      <c r="A22" s="7" t="n"/>
      <c r="B22" s="8" t="n"/>
      <c r="C22" s="8" t="n"/>
      <c r="D22" s="9" t="n"/>
      <c r="E22" s="8" t="n"/>
      <c r="F22" s="8" t="n"/>
      <c r="G22" s="9" t="n"/>
      <c r="H22" s="9" t="n"/>
      <c r="I22" s="9" t="n"/>
      <c r="J22" s="10">
        <f>IF(A22="","",IF(COUNTBLANK(D22)+COUNTBLANK(G22:I22)+COUNTBLANK(K22:L22)&gt;0,"ENTER D, G-I, K, L (0 if none)",G22-I22-H22))</f>
        <v/>
      </c>
      <c r="K22" s="9" t="n"/>
      <c r="L22" s="9" t="n"/>
      <c r="M22" s="11">
        <f>IF(ISNUMBER(J22),J22-K22-L22,"")</f>
        <v/>
      </c>
      <c r="N22" s="11">
        <f>IF(AND(ISNUMBER(J22),ISNUMBER(N21)),N21+J22-L22,"")</f>
        <v/>
      </c>
      <c r="O22" s="11">
        <f>IF(AND(ISNUMBER(J22),ISNUMBER(O21)),O21+D22-H22,"")</f>
        <v/>
      </c>
      <c r="P22" s="11">
        <f>IF(AND(ISNUMBER(J22),ISNUMBER(P21)),P21+K22,"")</f>
        <v/>
      </c>
      <c r="Q22" s="12">
        <f>IF(AND(ISNUMBER(N22),ISNUMBER(O22),ISNUMBER(P22)),N22-O22-P22,"")</f>
        <v/>
      </c>
      <c r="R22" s="9" t="n"/>
      <c r="S22" s="11">
        <f>IF(NOT(ISNUMBER(Q22)),"",IF(Q22&lt;=0,"RELEASE BLOCK",IF(NOT(ISNUMBER($C$7)),"enter per-trip ceiling",IF(NOT(ISNUMBER(R22)),"enter cash in pot (a number)",MIN($C$7,Q22,R22)))))</f>
        <v/>
      </c>
      <c r="T22" s="9" t="n"/>
      <c r="U22" s="13">
        <f>IF(OR(T22="",NOT(ISNUMBER(O22))),"",IF(O22=0,"",T22/O22))</f>
        <v/>
      </c>
      <c r="V22" s="8" t="n"/>
      <c r="W22" s="9" t="n"/>
      <c r="X22" s="9" t="n"/>
      <c r="Y22" s="9" t="n"/>
      <c r="Z22" s="11">
        <f>IF(NOT(ISNUMBER(J22)),"",IF(COUNTBLANK(W22:Y22)&gt;0,"ENTER W-Y (0 if no liquidation)",W22-X22-Y22))</f>
        <v/>
      </c>
      <c r="AA22" s="10">
        <f>IF(ISNUMBER(Z22),J22-Z22,"")</f>
        <v/>
      </c>
    </row>
    <row r="23" ht="63" customHeight="1">
      <c r="A23" s="7" t="n"/>
      <c r="B23" s="8" t="n"/>
      <c r="C23" s="8" t="n"/>
      <c r="D23" s="9" t="n"/>
      <c r="E23" s="8" t="n"/>
      <c r="F23" s="8" t="n"/>
      <c r="G23" s="9" t="n"/>
      <c r="H23" s="9" t="n"/>
      <c r="I23" s="9" t="n"/>
      <c r="J23" s="10">
        <f>IF(A23="","",IF(COUNTBLANK(D23)+COUNTBLANK(G23:I23)+COUNTBLANK(K23:L23)&gt;0,"ENTER D, G-I, K, L (0 if none)",G23-I23-H23))</f>
        <v/>
      </c>
      <c r="K23" s="9" t="n"/>
      <c r="L23" s="9" t="n"/>
      <c r="M23" s="11">
        <f>IF(ISNUMBER(J23),J23-K23-L23,"")</f>
        <v/>
      </c>
      <c r="N23" s="11">
        <f>IF(AND(ISNUMBER(J23),ISNUMBER(N22)),N22+J23-L23,"")</f>
        <v/>
      </c>
      <c r="O23" s="11">
        <f>IF(AND(ISNUMBER(J23),ISNUMBER(O22)),O22+D23-H23,"")</f>
        <v/>
      </c>
      <c r="P23" s="11">
        <f>IF(AND(ISNUMBER(J23),ISNUMBER(P22)),P22+K23,"")</f>
        <v/>
      </c>
      <c r="Q23" s="12">
        <f>IF(AND(ISNUMBER(N23),ISNUMBER(O23),ISNUMBER(P23)),N23-O23-P23,"")</f>
        <v/>
      </c>
      <c r="R23" s="9" t="n"/>
      <c r="S23" s="11">
        <f>IF(NOT(ISNUMBER(Q23)),"",IF(Q23&lt;=0,"RELEASE BLOCK",IF(NOT(ISNUMBER($C$7)),"enter per-trip ceiling",IF(NOT(ISNUMBER(R23)),"enter cash in pot (a number)",MIN($C$7,Q23,R23)))))</f>
        <v/>
      </c>
      <c r="T23" s="9" t="n"/>
      <c r="U23" s="13">
        <f>IF(OR(T23="",NOT(ISNUMBER(O23))),"",IF(O23=0,"",T23/O23))</f>
        <v/>
      </c>
      <c r="V23" s="8" t="n"/>
      <c r="W23" s="9" t="n"/>
      <c r="X23" s="9" t="n"/>
      <c r="Y23" s="9" t="n"/>
      <c r="Z23" s="11">
        <f>IF(NOT(ISNUMBER(J23)),"",IF(COUNTBLANK(W23:Y23)&gt;0,"ENTER W-Y (0 if no liquidation)",W23-X23-Y23))</f>
        <v/>
      </c>
      <c r="AA23" s="10">
        <f>IF(ISNUMBER(Z23),J23-Z23,"")</f>
        <v/>
      </c>
    </row>
    <row r="24" ht="63" customHeight="1">
      <c r="A24" s="7" t="n"/>
      <c r="B24" s="8" t="n"/>
      <c r="C24" s="8" t="n"/>
      <c r="D24" s="9" t="n"/>
      <c r="E24" s="8" t="n"/>
      <c r="F24" s="8" t="n"/>
      <c r="G24" s="9" t="n"/>
      <c r="H24" s="9" t="n"/>
      <c r="I24" s="9" t="n"/>
      <c r="J24" s="10">
        <f>IF(A24="","",IF(COUNTBLANK(D24)+COUNTBLANK(G24:I24)+COUNTBLANK(K24:L24)&gt;0,"ENTER D, G-I, K, L (0 if none)",G24-I24-H24))</f>
        <v/>
      </c>
      <c r="K24" s="9" t="n"/>
      <c r="L24" s="9" t="n"/>
      <c r="M24" s="11">
        <f>IF(ISNUMBER(J24),J24-K24-L24,"")</f>
        <v/>
      </c>
      <c r="N24" s="11">
        <f>IF(AND(ISNUMBER(J24),ISNUMBER(N23)),N23+J24-L24,"")</f>
        <v/>
      </c>
      <c r="O24" s="11">
        <f>IF(AND(ISNUMBER(J24),ISNUMBER(O23)),O23+D24-H24,"")</f>
        <v/>
      </c>
      <c r="P24" s="11">
        <f>IF(AND(ISNUMBER(J24),ISNUMBER(P23)),P23+K24,"")</f>
        <v/>
      </c>
      <c r="Q24" s="12">
        <f>IF(AND(ISNUMBER(N24),ISNUMBER(O24),ISNUMBER(P24)),N24-O24-P24,"")</f>
        <v/>
      </c>
      <c r="R24" s="9" t="n"/>
      <c r="S24" s="11">
        <f>IF(NOT(ISNUMBER(Q24)),"",IF(Q24&lt;=0,"RELEASE BLOCK",IF(NOT(ISNUMBER($C$7)),"enter per-trip ceiling",IF(NOT(ISNUMBER(R24)),"enter cash in pot (a number)",MIN($C$7,Q24,R24)))))</f>
        <v/>
      </c>
      <c r="T24" s="9" t="n"/>
      <c r="U24" s="13">
        <f>IF(OR(T24="",NOT(ISNUMBER(O24))),"",IF(O24=0,"",T24/O24))</f>
        <v/>
      </c>
      <c r="V24" s="8" t="n"/>
      <c r="W24" s="9" t="n"/>
      <c r="X24" s="9" t="n"/>
      <c r="Y24" s="9" t="n"/>
      <c r="Z24" s="11">
        <f>IF(NOT(ISNUMBER(J24)),"",IF(COUNTBLANK(W24:Y24)&gt;0,"ENTER W-Y (0 if no liquidation)",W24-X24-Y24))</f>
        <v/>
      </c>
      <c r="AA24" s="10">
        <f>IF(ISNUMBER(Z24),J24-Z24,"")</f>
        <v/>
      </c>
    </row>
    <row r="25" ht="63" customHeight="1">
      <c r="A25" s="7" t="n"/>
      <c r="B25" s="8" t="n"/>
      <c r="C25" s="8" t="n"/>
      <c r="D25" s="9" t="n"/>
      <c r="E25" s="8" t="n"/>
      <c r="F25" s="8" t="n"/>
      <c r="G25" s="9" t="n"/>
      <c r="H25" s="9" t="n"/>
      <c r="I25" s="9" t="n"/>
      <c r="J25" s="10">
        <f>IF(A25="","",IF(COUNTBLANK(D25)+COUNTBLANK(G25:I25)+COUNTBLANK(K25:L25)&gt;0,"ENTER D, G-I, K, L (0 if none)",G25-I25-H25))</f>
        <v/>
      </c>
      <c r="K25" s="9" t="n"/>
      <c r="L25" s="9" t="n"/>
      <c r="M25" s="11">
        <f>IF(ISNUMBER(J25),J25-K25-L25,"")</f>
        <v/>
      </c>
      <c r="N25" s="11">
        <f>IF(AND(ISNUMBER(J25),ISNUMBER(N24)),N24+J25-L25,"")</f>
        <v/>
      </c>
      <c r="O25" s="11">
        <f>IF(AND(ISNUMBER(J25),ISNUMBER(O24)),O24+D25-H25,"")</f>
        <v/>
      </c>
      <c r="P25" s="11">
        <f>IF(AND(ISNUMBER(J25),ISNUMBER(P24)),P24+K25,"")</f>
        <v/>
      </c>
      <c r="Q25" s="12">
        <f>IF(AND(ISNUMBER(N25),ISNUMBER(O25),ISNUMBER(P25)),N25-O25-P25,"")</f>
        <v/>
      </c>
      <c r="R25" s="9" t="n"/>
      <c r="S25" s="11">
        <f>IF(NOT(ISNUMBER(Q25)),"",IF(Q25&lt;=0,"RELEASE BLOCK",IF(NOT(ISNUMBER($C$7)),"enter per-trip ceiling",IF(NOT(ISNUMBER(R25)),"enter cash in pot (a number)",MIN($C$7,Q25,R25)))))</f>
        <v/>
      </c>
      <c r="T25" s="9" t="n"/>
      <c r="U25" s="13">
        <f>IF(OR(T25="",NOT(ISNUMBER(O25))),"",IF(O25=0,"",T25/O25))</f>
        <v/>
      </c>
      <c r="V25" s="8" t="n"/>
      <c r="W25" s="9" t="n"/>
      <c r="X25" s="9" t="n"/>
      <c r="Y25" s="9" t="n"/>
      <c r="Z25" s="11">
        <f>IF(NOT(ISNUMBER(J25)),"",IF(COUNTBLANK(W25:Y25)&gt;0,"ENTER W-Y (0 if no liquidation)",W25-X25-Y25))</f>
        <v/>
      </c>
      <c r="AA25" s="10">
        <f>IF(ISNUMBER(Z25),J25-Z25,"")</f>
        <v/>
      </c>
    </row>
    <row r="26" ht="63" customHeight="1">
      <c r="A26" s="7" t="n"/>
      <c r="B26" s="8" t="n"/>
      <c r="C26" s="8" t="n"/>
      <c r="D26" s="9" t="n"/>
      <c r="E26" s="8" t="n"/>
      <c r="F26" s="8" t="n"/>
      <c r="G26" s="9" t="n"/>
      <c r="H26" s="9" t="n"/>
      <c r="I26" s="9" t="n"/>
      <c r="J26" s="10">
        <f>IF(A26="","",IF(COUNTBLANK(D26)+COUNTBLANK(G26:I26)+COUNTBLANK(K26:L26)&gt;0,"ENTER D, G-I, K, L (0 if none)",G26-I26-H26))</f>
        <v/>
      </c>
      <c r="K26" s="9" t="n"/>
      <c r="L26" s="9" t="n"/>
      <c r="M26" s="11">
        <f>IF(ISNUMBER(J26),J26-K26-L26,"")</f>
        <v/>
      </c>
      <c r="N26" s="11">
        <f>IF(AND(ISNUMBER(J26),ISNUMBER(N25)),N25+J26-L26,"")</f>
        <v/>
      </c>
      <c r="O26" s="11">
        <f>IF(AND(ISNUMBER(J26),ISNUMBER(O25)),O25+D26-H26,"")</f>
        <v/>
      </c>
      <c r="P26" s="11">
        <f>IF(AND(ISNUMBER(J26),ISNUMBER(P25)),P25+K26,"")</f>
        <v/>
      </c>
      <c r="Q26" s="12">
        <f>IF(AND(ISNUMBER(N26),ISNUMBER(O26),ISNUMBER(P26)),N26-O26-P26,"")</f>
        <v/>
      </c>
      <c r="R26" s="9" t="n"/>
      <c r="S26" s="11">
        <f>IF(NOT(ISNUMBER(Q26)),"",IF(Q26&lt;=0,"RELEASE BLOCK",IF(NOT(ISNUMBER($C$7)),"enter per-trip ceiling",IF(NOT(ISNUMBER(R26)),"enter cash in pot (a number)",MIN($C$7,Q26,R26)))))</f>
        <v/>
      </c>
      <c r="T26" s="9" t="n"/>
      <c r="U26" s="13">
        <f>IF(OR(T26="",NOT(ISNUMBER(O26))),"",IF(O26=0,"",T26/O26))</f>
        <v/>
      </c>
      <c r="V26" s="8" t="n"/>
      <c r="W26" s="9" t="n"/>
      <c r="X26" s="9" t="n"/>
      <c r="Y26" s="9" t="n"/>
      <c r="Z26" s="11">
        <f>IF(NOT(ISNUMBER(J26)),"",IF(COUNTBLANK(W26:Y26)&gt;0,"ENTER W-Y (0 if no liquidation)",W26-X26-Y26))</f>
        <v/>
      </c>
      <c r="AA26" s="10">
        <f>IF(ISNUMBER(Z26),J26-Z26,"")</f>
        <v/>
      </c>
    </row>
    <row r="27" ht="63" customHeight="1">
      <c r="A27" s="7" t="n"/>
      <c r="B27" s="8" t="n"/>
      <c r="C27" s="8" t="n"/>
      <c r="D27" s="9" t="n"/>
      <c r="E27" s="8" t="n"/>
      <c r="F27" s="8" t="n"/>
      <c r="G27" s="9" t="n"/>
      <c r="H27" s="9" t="n"/>
      <c r="I27" s="9" t="n"/>
      <c r="J27" s="10">
        <f>IF(A27="","",IF(COUNTBLANK(D27)+COUNTBLANK(G27:I27)+COUNTBLANK(K27:L27)&gt;0,"ENTER D, G-I, K, L (0 if none)",G27-I27-H27))</f>
        <v/>
      </c>
      <c r="K27" s="9" t="n"/>
      <c r="L27" s="9" t="n"/>
      <c r="M27" s="11">
        <f>IF(ISNUMBER(J27),J27-K27-L27,"")</f>
        <v/>
      </c>
      <c r="N27" s="11">
        <f>IF(AND(ISNUMBER(J27),ISNUMBER(N26)),N26+J27-L27,"")</f>
        <v/>
      </c>
      <c r="O27" s="11">
        <f>IF(AND(ISNUMBER(J27),ISNUMBER(O26)),O26+D27-H27,"")</f>
        <v/>
      </c>
      <c r="P27" s="11">
        <f>IF(AND(ISNUMBER(J27),ISNUMBER(P26)),P26+K27,"")</f>
        <v/>
      </c>
      <c r="Q27" s="12">
        <f>IF(AND(ISNUMBER(N27),ISNUMBER(O27),ISNUMBER(P27)),N27-O27-P27,"")</f>
        <v/>
      </c>
      <c r="R27" s="9" t="n"/>
      <c r="S27" s="11">
        <f>IF(NOT(ISNUMBER(Q27)),"",IF(Q27&lt;=0,"RELEASE BLOCK",IF(NOT(ISNUMBER($C$7)),"enter per-trip ceiling",IF(NOT(ISNUMBER(R27)),"enter cash in pot (a number)",MIN($C$7,Q27,R27)))))</f>
        <v/>
      </c>
      <c r="T27" s="9" t="n"/>
      <c r="U27" s="13">
        <f>IF(OR(T27="",NOT(ISNUMBER(O27))),"",IF(O27=0,"",T27/O27))</f>
        <v/>
      </c>
      <c r="V27" s="8" t="n"/>
      <c r="W27" s="9" t="n"/>
      <c r="X27" s="9" t="n"/>
      <c r="Y27" s="9" t="n"/>
      <c r="Z27" s="11">
        <f>IF(NOT(ISNUMBER(J27)),"",IF(COUNTBLANK(W27:Y27)&gt;0,"ENTER W-Y (0 if no liquidation)",W27-X27-Y27))</f>
        <v/>
      </c>
      <c r="AA27" s="10">
        <f>IF(ISNUMBER(Z27),J27-Z27,"")</f>
        <v/>
      </c>
    </row>
    <row r="28" ht="63" customHeight="1">
      <c r="A28" s="7" t="n"/>
      <c r="B28" s="8" t="n"/>
      <c r="C28" s="8" t="n"/>
      <c r="D28" s="9" t="n"/>
      <c r="E28" s="8" t="n"/>
      <c r="F28" s="8" t="n"/>
      <c r="G28" s="9" t="n"/>
      <c r="H28" s="9" t="n"/>
      <c r="I28" s="9" t="n"/>
      <c r="J28" s="10">
        <f>IF(A28="","",IF(COUNTBLANK(D28)+COUNTBLANK(G28:I28)+COUNTBLANK(K28:L28)&gt;0,"ENTER D, G-I, K, L (0 if none)",G28-I28-H28))</f>
        <v/>
      </c>
      <c r="K28" s="9" t="n"/>
      <c r="L28" s="9" t="n"/>
      <c r="M28" s="11">
        <f>IF(ISNUMBER(J28),J28-K28-L28,"")</f>
        <v/>
      </c>
      <c r="N28" s="11">
        <f>IF(AND(ISNUMBER(J28),ISNUMBER(N27)),N27+J28-L28,"")</f>
        <v/>
      </c>
      <c r="O28" s="11">
        <f>IF(AND(ISNUMBER(J28),ISNUMBER(O27)),O27+D28-H28,"")</f>
        <v/>
      </c>
      <c r="P28" s="11">
        <f>IF(AND(ISNUMBER(J28),ISNUMBER(P27)),P27+K28,"")</f>
        <v/>
      </c>
      <c r="Q28" s="12">
        <f>IF(AND(ISNUMBER(N28),ISNUMBER(O28),ISNUMBER(P28)),N28-O28-P28,"")</f>
        <v/>
      </c>
      <c r="R28" s="9" t="n"/>
      <c r="S28" s="11">
        <f>IF(NOT(ISNUMBER(Q28)),"",IF(Q28&lt;=0,"RELEASE BLOCK",IF(NOT(ISNUMBER($C$7)),"enter per-trip ceiling",IF(NOT(ISNUMBER(R28)),"enter cash in pot (a number)",MIN($C$7,Q28,R28)))))</f>
        <v/>
      </c>
      <c r="T28" s="9" t="n"/>
      <c r="U28" s="13">
        <f>IF(OR(T28="",NOT(ISNUMBER(O28))),"",IF(O28=0,"",T28/O28))</f>
        <v/>
      </c>
      <c r="V28" s="8" t="n"/>
      <c r="W28" s="9" t="n"/>
      <c r="X28" s="9" t="n"/>
      <c r="Y28" s="9" t="n"/>
      <c r="Z28" s="11">
        <f>IF(NOT(ISNUMBER(J28)),"",IF(COUNTBLANK(W28:Y28)&gt;0,"ENTER W-Y (0 if no liquidation)",W28-X28-Y28))</f>
        <v/>
      </c>
      <c r="AA28" s="10">
        <f>IF(ISNUMBER(Z28),J28-Z28,"")</f>
        <v/>
      </c>
    </row>
    <row r="29" ht="63" customHeight="1">
      <c r="A29" s="7" t="n"/>
      <c r="B29" s="8" t="n"/>
      <c r="C29" s="8" t="n"/>
      <c r="D29" s="9" t="n"/>
      <c r="E29" s="8" t="n"/>
      <c r="F29" s="8" t="n"/>
      <c r="G29" s="9" t="n"/>
      <c r="H29" s="9" t="n"/>
      <c r="I29" s="9" t="n"/>
      <c r="J29" s="10">
        <f>IF(A29="","",IF(COUNTBLANK(D29)+COUNTBLANK(G29:I29)+COUNTBLANK(K29:L29)&gt;0,"ENTER D, G-I, K, L (0 if none)",G29-I29-H29))</f>
        <v/>
      </c>
      <c r="K29" s="9" t="n"/>
      <c r="L29" s="9" t="n"/>
      <c r="M29" s="11">
        <f>IF(ISNUMBER(J29),J29-K29-L29,"")</f>
        <v/>
      </c>
      <c r="N29" s="11">
        <f>IF(AND(ISNUMBER(J29),ISNUMBER(N28)),N28+J29-L29,"")</f>
        <v/>
      </c>
      <c r="O29" s="11">
        <f>IF(AND(ISNUMBER(J29),ISNUMBER(O28)),O28+D29-H29,"")</f>
        <v/>
      </c>
      <c r="P29" s="11">
        <f>IF(AND(ISNUMBER(J29),ISNUMBER(P28)),P28+K29,"")</f>
        <v/>
      </c>
      <c r="Q29" s="12">
        <f>IF(AND(ISNUMBER(N29),ISNUMBER(O29),ISNUMBER(P29)),N29-O29-P29,"")</f>
        <v/>
      </c>
      <c r="R29" s="9" t="n"/>
      <c r="S29" s="11">
        <f>IF(NOT(ISNUMBER(Q29)),"",IF(Q29&lt;=0,"RELEASE BLOCK",IF(NOT(ISNUMBER($C$7)),"enter per-trip ceiling",IF(NOT(ISNUMBER(R29)),"enter cash in pot (a number)",MIN($C$7,Q29,R29)))))</f>
        <v/>
      </c>
      <c r="T29" s="9" t="n"/>
      <c r="U29" s="13">
        <f>IF(OR(T29="",NOT(ISNUMBER(O29))),"",IF(O29=0,"",T29/O29))</f>
        <v/>
      </c>
      <c r="V29" s="8" t="n"/>
      <c r="W29" s="9" t="n"/>
      <c r="X29" s="9" t="n"/>
      <c r="Y29" s="9" t="n"/>
      <c r="Z29" s="11">
        <f>IF(NOT(ISNUMBER(J29)),"",IF(COUNTBLANK(W29:Y29)&gt;0,"ENTER W-Y (0 if no liquidation)",W29-X29-Y29))</f>
        <v/>
      </c>
      <c r="AA29" s="10">
        <f>IF(ISNUMBER(Z29),J29-Z29,"")</f>
        <v/>
      </c>
    </row>
    <row r="30" ht="63" customHeight="1">
      <c r="A30" s="7" t="n"/>
      <c r="B30" s="8" t="n"/>
      <c r="C30" s="8" t="n"/>
      <c r="D30" s="9" t="n"/>
      <c r="E30" s="8" t="n"/>
      <c r="F30" s="8" t="n"/>
      <c r="G30" s="9" t="n"/>
      <c r="H30" s="9" t="n"/>
      <c r="I30" s="9" t="n"/>
      <c r="J30" s="10">
        <f>IF(A30="","",IF(COUNTBLANK(D30)+COUNTBLANK(G30:I30)+COUNTBLANK(K30:L30)&gt;0,"ENTER D, G-I, K, L (0 if none)",G30-I30-H30))</f>
        <v/>
      </c>
      <c r="K30" s="9" t="n"/>
      <c r="L30" s="9" t="n"/>
      <c r="M30" s="11">
        <f>IF(ISNUMBER(J30),J30-K30-L30,"")</f>
        <v/>
      </c>
      <c r="N30" s="11">
        <f>IF(AND(ISNUMBER(J30),ISNUMBER(N29)),N29+J30-L30,"")</f>
        <v/>
      </c>
      <c r="O30" s="11">
        <f>IF(AND(ISNUMBER(J30),ISNUMBER(O29)),O29+D30-H30,"")</f>
        <v/>
      </c>
      <c r="P30" s="11">
        <f>IF(AND(ISNUMBER(J30),ISNUMBER(P29)),P29+K30,"")</f>
        <v/>
      </c>
      <c r="Q30" s="12">
        <f>IF(AND(ISNUMBER(N30),ISNUMBER(O30),ISNUMBER(P30)),N30-O30-P30,"")</f>
        <v/>
      </c>
      <c r="R30" s="9" t="n"/>
      <c r="S30" s="11">
        <f>IF(NOT(ISNUMBER(Q30)),"",IF(Q30&lt;=0,"RELEASE BLOCK",IF(NOT(ISNUMBER($C$7)),"enter per-trip ceiling",IF(NOT(ISNUMBER(R30)),"enter cash in pot (a number)",MIN($C$7,Q30,R30)))))</f>
        <v/>
      </c>
      <c r="T30" s="9" t="n"/>
      <c r="U30" s="13">
        <f>IF(OR(T30="",NOT(ISNUMBER(O30))),"",IF(O30=0,"",T30/O30))</f>
        <v/>
      </c>
      <c r="V30" s="8" t="n"/>
      <c r="W30" s="9" t="n"/>
      <c r="X30" s="9" t="n"/>
      <c r="Y30" s="9" t="n"/>
      <c r="Z30" s="11">
        <f>IF(NOT(ISNUMBER(J30)),"",IF(COUNTBLANK(W30:Y30)&gt;0,"ENTER W-Y (0 if no liquidation)",W30-X30-Y30))</f>
        <v/>
      </c>
      <c r="AA30" s="10">
        <f>IF(ISNUMBER(Z30),J30-Z30,"")</f>
        <v/>
      </c>
    </row>
    <row r="31" ht="63" customHeight="1">
      <c r="A31" s="7" t="n"/>
      <c r="B31" s="8" t="n"/>
      <c r="C31" s="8" t="n"/>
      <c r="D31" s="9" t="n"/>
      <c r="E31" s="8" t="n"/>
      <c r="F31" s="8" t="n"/>
      <c r="G31" s="9" t="n"/>
      <c r="H31" s="9" t="n"/>
      <c r="I31" s="9" t="n"/>
      <c r="J31" s="10">
        <f>IF(A31="","",IF(COUNTBLANK(D31)+COUNTBLANK(G31:I31)+COUNTBLANK(K31:L31)&gt;0,"ENTER D, G-I, K, L (0 if none)",G31-I31-H31))</f>
        <v/>
      </c>
      <c r="K31" s="9" t="n"/>
      <c r="L31" s="9" t="n"/>
      <c r="M31" s="11">
        <f>IF(ISNUMBER(J31),J31-K31-L31,"")</f>
        <v/>
      </c>
      <c r="N31" s="11">
        <f>IF(AND(ISNUMBER(J31),ISNUMBER(N30)),N30+J31-L31,"")</f>
        <v/>
      </c>
      <c r="O31" s="11">
        <f>IF(AND(ISNUMBER(J31),ISNUMBER(O30)),O30+D31-H31,"")</f>
        <v/>
      </c>
      <c r="P31" s="11">
        <f>IF(AND(ISNUMBER(J31),ISNUMBER(P30)),P30+K31,"")</f>
        <v/>
      </c>
      <c r="Q31" s="12">
        <f>IF(AND(ISNUMBER(N31),ISNUMBER(O31),ISNUMBER(P31)),N31-O31-P31,"")</f>
        <v/>
      </c>
      <c r="R31" s="9" t="n"/>
      <c r="S31" s="11">
        <f>IF(NOT(ISNUMBER(Q31)),"",IF(Q31&lt;=0,"RELEASE BLOCK",IF(NOT(ISNUMBER($C$7)),"enter per-trip ceiling",IF(NOT(ISNUMBER(R31)),"enter cash in pot (a number)",MIN($C$7,Q31,R31)))))</f>
        <v/>
      </c>
      <c r="T31" s="9" t="n"/>
      <c r="U31" s="13">
        <f>IF(OR(T31="",NOT(ISNUMBER(O31))),"",IF(O31=0,"",T31/O31))</f>
        <v/>
      </c>
      <c r="V31" s="8" t="n"/>
      <c r="W31" s="9" t="n"/>
      <c r="X31" s="9" t="n"/>
      <c r="Y31" s="9" t="n"/>
      <c r="Z31" s="11">
        <f>IF(NOT(ISNUMBER(J31)),"",IF(COUNTBLANK(W31:Y31)&gt;0,"ENTER W-Y (0 if no liquidation)",W31-X31-Y31))</f>
        <v/>
      </c>
      <c r="AA31" s="10">
        <f>IF(ISNUMBER(Z31),J31-Z31,"")</f>
        <v/>
      </c>
    </row>
    <row r="32" ht="63" customHeight="1">
      <c r="A32" s="7" t="n"/>
      <c r="B32" s="8" t="n"/>
      <c r="C32" s="8" t="n"/>
      <c r="D32" s="9" t="n"/>
      <c r="E32" s="8" t="n"/>
      <c r="F32" s="8" t="n"/>
      <c r="G32" s="9" t="n"/>
      <c r="H32" s="9" t="n"/>
      <c r="I32" s="9" t="n"/>
      <c r="J32" s="10">
        <f>IF(A32="","",IF(COUNTBLANK(D32)+COUNTBLANK(G32:I32)+COUNTBLANK(K32:L32)&gt;0,"ENTER D, G-I, K, L (0 if none)",G32-I32-H32))</f>
        <v/>
      </c>
      <c r="K32" s="9" t="n"/>
      <c r="L32" s="9" t="n"/>
      <c r="M32" s="11">
        <f>IF(ISNUMBER(J32),J32-K32-L32,"")</f>
        <v/>
      </c>
      <c r="N32" s="11">
        <f>IF(AND(ISNUMBER(J32),ISNUMBER(N31)),N31+J32-L32,"")</f>
        <v/>
      </c>
      <c r="O32" s="11">
        <f>IF(AND(ISNUMBER(J32),ISNUMBER(O31)),O31+D32-H32,"")</f>
        <v/>
      </c>
      <c r="P32" s="11">
        <f>IF(AND(ISNUMBER(J32),ISNUMBER(P31)),P31+K32,"")</f>
        <v/>
      </c>
      <c r="Q32" s="12">
        <f>IF(AND(ISNUMBER(N32),ISNUMBER(O32),ISNUMBER(P32)),N32-O32-P32,"")</f>
        <v/>
      </c>
      <c r="R32" s="9" t="n"/>
      <c r="S32" s="11">
        <f>IF(NOT(ISNUMBER(Q32)),"",IF(Q32&lt;=0,"RELEASE BLOCK",IF(NOT(ISNUMBER($C$7)),"enter per-trip ceiling",IF(NOT(ISNUMBER(R32)),"enter cash in pot (a number)",MIN($C$7,Q32,R32)))))</f>
        <v/>
      </c>
      <c r="T32" s="9" t="n"/>
      <c r="U32" s="13">
        <f>IF(OR(T32="",NOT(ISNUMBER(O32))),"",IF(O32=0,"",T32/O32))</f>
        <v/>
      </c>
      <c r="V32" s="8" t="n"/>
      <c r="W32" s="9" t="n"/>
      <c r="X32" s="9" t="n"/>
      <c r="Y32" s="9" t="n"/>
      <c r="Z32" s="11">
        <f>IF(NOT(ISNUMBER(J32)),"",IF(COUNTBLANK(W32:Y32)&gt;0,"ENTER W-Y (0 if no liquidation)",W32-X32-Y32))</f>
        <v/>
      </c>
      <c r="AA32" s="10">
        <f>IF(ISNUMBER(Z32),J32-Z32,"")</f>
        <v/>
      </c>
    </row>
    <row r="33" ht="63" customHeight="1">
      <c r="A33" s="7" t="n"/>
      <c r="B33" s="8" t="n"/>
      <c r="C33" s="8" t="n"/>
      <c r="D33" s="9" t="n"/>
      <c r="E33" s="8" t="n"/>
      <c r="F33" s="8" t="n"/>
      <c r="G33" s="9" t="n"/>
      <c r="H33" s="9" t="n"/>
      <c r="I33" s="9" t="n"/>
      <c r="J33" s="10">
        <f>IF(A33="","",IF(COUNTBLANK(D33)+COUNTBLANK(G33:I33)+COUNTBLANK(K33:L33)&gt;0,"ENTER D, G-I, K, L (0 if none)",G33-I33-H33))</f>
        <v/>
      </c>
      <c r="K33" s="9" t="n"/>
      <c r="L33" s="9" t="n"/>
      <c r="M33" s="11">
        <f>IF(ISNUMBER(J33),J33-K33-L33,"")</f>
        <v/>
      </c>
      <c r="N33" s="11">
        <f>IF(AND(ISNUMBER(J33),ISNUMBER(N32)),N32+J33-L33,"")</f>
        <v/>
      </c>
      <c r="O33" s="11">
        <f>IF(AND(ISNUMBER(J33),ISNUMBER(O32)),O32+D33-H33,"")</f>
        <v/>
      </c>
      <c r="P33" s="11">
        <f>IF(AND(ISNUMBER(J33),ISNUMBER(P32)),P32+K33,"")</f>
        <v/>
      </c>
      <c r="Q33" s="12">
        <f>IF(AND(ISNUMBER(N33),ISNUMBER(O33),ISNUMBER(P33)),N33-O33-P33,"")</f>
        <v/>
      </c>
      <c r="R33" s="9" t="n"/>
      <c r="S33" s="11">
        <f>IF(NOT(ISNUMBER(Q33)),"",IF(Q33&lt;=0,"RELEASE BLOCK",IF(NOT(ISNUMBER($C$7)),"enter per-trip ceiling",IF(NOT(ISNUMBER(R33)),"enter cash in pot (a number)",MIN($C$7,Q33,R33)))))</f>
        <v/>
      </c>
      <c r="T33" s="9" t="n"/>
      <c r="U33" s="13">
        <f>IF(OR(T33="",NOT(ISNUMBER(O33))),"",IF(O33=0,"",T33/O33))</f>
        <v/>
      </c>
      <c r="V33" s="8" t="n"/>
      <c r="W33" s="9" t="n"/>
      <c r="X33" s="9" t="n"/>
      <c r="Y33" s="9" t="n"/>
      <c r="Z33" s="11">
        <f>IF(NOT(ISNUMBER(J33)),"",IF(COUNTBLANK(W33:Y33)&gt;0,"ENTER W-Y (0 if no liquidation)",W33-X33-Y33))</f>
        <v/>
      </c>
      <c r="AA33" s="10">
        <f>IF(ISNUMBER(Z33),J33-Z33,"")</f>
        <v/>
      </c>
    </row>
    <row r="34" ht="63" customHeight="1">
      <c r="A34" s="7" t="n"/>
      <c r="B34" s="8" t="n"/>
      <c r="C34" s="8" t="n"/>
      <c r="D34" s="9" t="n"/>
      <c r="E34" s="8" t="n"/>
      <c r="F34" s="8" t="n"/>
      <c r="G34" s="9" t="n"/>
      <c r="H34" s="9" t="n"/>
      <c r="I34" s="9" t="n"/>
      <c r="J34" s="10">
        <f>IF(A34="","",IF(COUNTBLANK(D34)+COUNTBLANK(G34:I34)+COUNTBLANK(K34:L34)&gt;0,"ENTER D, G-I, K, L (0 if none)",G34-I34-H34))</f>
        <v/>
      </c>
      <c r="K34" s="9" t="n"/>
      <c r="L34" s="9" t="n"/>
      <c r="M34" s="11">
        <f>IF(ISNUMBER(J34),J34-K34-L34,"")</f>
        <v/>
      </c>
      <c r="N34" s="11">
        <f>IF(AND(ISNUMBER(J34),ISNUMBER(N33)),N33+J34-L34,"")</f>
        <v/>
      </c>
      <c r="O34" s="11">
        <f>IF(AND(ISNUMBER(J34),ISNUMBER(O33)),O33+D34-H34,"")</f>
        <v/>
      </c>
      <c r="P34" s="11">
        <f>IF(AND(ISNUMBER(J34),ISNUMBER(P33)),P33+K34,"")</f>
        <v/>
      </c>
      <c r="Q34" s="12">
        <f>IF(AND(ISNUMBER(N34),ISNUMBER(O34),ISNUMBER(P34)),N34-O34-P34,"")</f>
        <v/>
      </c>
      <c r="R34" s="9" t="n"/>
      <c r="S34" s="11">
        <f>IF(NOT(ISNUMBER(Q34)),"",IF(Q34&lt;=0,"RELEASE BLOCK",IF(NOT(ISNUMBER($C$7)),"enter per-trip ceiling",IF(NOT(ISNUMBER(R34)),"enter cash in pot (a number)",MIN($C$7,Q34,R34)))))</f>
        <v/>
      </c>
      <c r="T34" s="9" t="n"/>
      <c r="U34" s="13">
        <f>IF(OR(T34="",NOT(ISNUMBER(O34))),"",IF(O34=0,"",T34/O34))</f>
        <v/>
      </c>
      <c r="V34" s="8" t="n"/>
      <c r="W34" s="9" t="n"/>
      <c r="X34" s="9" t="n"/>
      <c r="Y34" s="9" t="n"/>
      <c r="Z34" s="11">
        <f>IF(NOT(ISNUMBER(J34)),"",IF(COUNTBLANK(W34:Y34)&gt;0,"ENTER W-Y (0 if no liquidation)",W34-X34-Y34))</f>
        <v/>
      </c>
      <c r="AA34" s="10">
        <f>IF(ISNUMBER(Z34),J34-Z34,"")</f>
        <v/>
      </c>
    </row>
    <row r="35" ht="63" customHeight="1">
      <c r="A35" s="7" t="n"/>
      <c r="B35" s="8" t="n"/>
      <c r="C35" s="8" t="n"/>
      <c r="D35" s="9" t="n"/>
      <c r="E35" s="8" t="n"/>
      <c r="F35" s="8" t="n"/>
      <c r="G35" s="9" t="n"/>
      <c r="H35" s="9" t="n"/>
      <c r="I35" s="9" t="n"/>
      <c r="J35" s="10">
        <f>IF(A35="","",IF(COUNTBLANK(D35)+COUNTBLANK(G35:I35)+COUNTBLANK(K35:L35)&gt;0,"ENTER D, G-I, K, L (0 if none)",G35-I35-H35))</f>
        <v/>
      </c>
      <c r="K35" s="9" t="n"/>
      <c r="L35" s="9" t="n"/>
      <c r="M35" s="11">
        <f>IF(ISNUMBER(J35),J35-K35-L35,"")</f>
        <v/>
      </c>
      <c r="N35" s="11">
        <f>IF(AND(ISNUMBER(J35),ISNUMBER(N34)),N34+J35-L35,"")</f>
        <v/>
      </c>
      <c r="O35" s="11">
        <f>IF(AND(ISNUMBER(J35),ISNUMBER(O34)),O34+D35-H35,"")</f>
        <v/>
      </c>
      <c r="P35" s="11">
        <f>IF(AND(ISNUMBER(J35),ISNUMBER(P34)),P34+K35,"")</f>
        <v/>
      </c>
      <c r="Q35" s="12">
        <f>IF(AND(ISNUMBER(N35),ISNUMBER(O35),ISNUMBER(P35)),N35-O35-P35,"")</f>
        <v/>
      </c>
      <c r="R35" s="9" t="n"/>
      <c r="S35" s="11">
        <f>IF(NOT(ISNUMBER(Q35)),"",IF(Q35&lt;=0,"RELEASE BLOCK",IF(NOT(ISNUMBER($C$7)),"enter per-trip ceiling",IF(NOT(ISNUMBER(R35)),"enter cash in pot (a number)",MIN($C$7,Q35,R35)))))</f>
        <v/>
      </c>
      <c r="T35" s="9" t="n"/>
      <c r="U35" s="13">
        <f>IF(OR(T35="",NOT(ISNUMBER(O35))),"",IF(O35=0,"",T35/O35))</f>
        <v/>
      </c>
      <c r="V35" s="8" t="n"/>
      <c r="W35" s="9" t="n"/>
      <c r="X35" s="9" t="n"/>
      <c r="Y35" s="9" t="n"/>
      <c r="Z35" s="11">
        <f>IF(NOT(ISNUMBER(J35)),"",IF(COUNTBLANK(W35:Y35)&gt;0,"ENTER W-Y (0 if no liquidation)",W35-X35-Y35))</f>
        <v/>
      </c>
      <c r="AA35" s="10">
        <f>IF(ISNUMBER(Z35),J35-Z35,"")</f>
        <v/>
      </c>
    </row>
    <row r="36">
      <c r="I36" s="14" t="inlineStr">
        <is>
          <t>TOTALS</t>
        </is>
      </c>
      <c r="J36" s="15">
        <f>SUM(J10:J35)</f>
        <v/>
      </c>
      <c r="Z36" s="15">
        <f>SUM(Z10:Z35)</f>
        <v/>
      </c>
      <c r="AA36" s="15">
        <f>SUM(AA10:AA35)</f>
        <v/>
      </c>
    </row>
    <row r="37"/>
    <row r="38">
      <c r="A38" s="2" t="inlineStr">
        <is>
          <t>ePORTS — your ecom source. eports.global  ·  The Reselling shelf: Basics · Intermediate · Advanced — eports.global/resources/reselling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6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7" customWidth="1" min="2" max="2"/>
    <col width="13" customWidth="1" min="3" max="3"/>
    <col width="10" customWidth="1" min="4" max="4"/>
    <col width="8" customWidth="1" min="5" max="5"/>
    <col width="8" customWidth="1" min="6" max="6"/>
    <col width="13" customWidth="1" min="7" max="7"/>
    <col width="13" customWidth="1" min="8" max="8"/>
    <col width="11" customWidth="1" min="9" max="9"/>
    <col width="11" customWidth="1" min="10" max="10"/>
    <col width="9" customWidth="1" min="11" max="11"/>
    <col width="8" customWidth="1" min="12" max="12"/>
    <col width="10" customWidth="1" min="13" max="13"/>
    <col width="11" customWidth="1" min="14" max="14"/>
    <col width="11" customWidth="1" min="15" max="15"/>
    <col width="10" customWidth="1" min="16" max="16"/>
    <col width="12" customWidth="1" min="17" max="17"/>
    <col width="12" customWidth="1" min="18" max="18"/>
    <col width="14" customWidth="1" min="19" max="19"/>
    <col width="10" customWidth="1" min="20" max="20"/>
    <col width="9" customWidth="1" min="21" max="21"/>
    <col width="30" customWidth="1" min="22" max="22"/>
    <col width="12" customWidth="1" min="23" max="23"/>
    <col width="12" customWidth="1" min="24" max="24"/>
    <col width="12" customWidth="1" min="25" max="25"/>
    <col width="11" customWidth="1" min="26" max="26"/>
    <col width="11" customWidth="1" min="27" max="27"/>
  </cols>
  <sheetData>
    <row r="1" ht="33" customHeight="1">
      <c r="A1" s="16" t="inlineStr">
        <is>
          <t>Weekly log + open-to-buy (Reselling — Intermediate, ch4/5/10)  —  EXAMPLE: Terri's four weeks from the book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Starting capital (shelf at cost + cash in the pot):</t>
        </is>
      </c>
      <c r="C4" s="4" t="n">
        <v>1000</v>
      </c>
    </row>
    <row r="5">
      <c r="A5" s="3" t="inlineStr">
        <is>
          <t>Starting committed (stock at cost, listed + unlisted):</t>
        </is>
      </c>
      <c r="C5" s="4" t="n">
        <v>600</v>
      </c>
    </row>
    <row r="6">
      <c r="A6" s="3" t="inlineStr">
        <is>
          <t>Starting reserved (shipping/supplies float + tax set-aside):</t>
        </is>
      </c>
      <c r="C6" s="4" t="n">
        <v>140</v>
      </c>
    </row>
    <row r="7">
      <c r="A7" s="3" t="inlineStr">
        <is>
          <t>Per-trip ceiling (fixed; review monthly):</t>
        </is>
      </c>
      <c r="C7" s="4" t="n">
        <v>60</v>
      </c>
    </row>
    <row r="8">
      <c r="A8" s="5" t="inlineStr">
        <is>
          <t>Terri is a composite; these are the book's illustrative figures. Clear this tab or use the Log tab for your own weeks. Week net = cash received - shipping &amp; packing - cost of everything that left (sold, local, lot, donated). The whole result lands in CAPITAL (a loss subtracts); the tax share is held in RESERVED; a DRAW leaves capital. Open-to-buy = capital - committed - reserved. Type 0 in any money field with nothing in it; blanks stop the sheet on purpose. Columns W-Y split out the liquidation part, so System net + Clearing result = week net. When you pay the tax bill: lower capital and reserved by the same amount.</t>
        </is>
      </c>
    </row>
    <row r="9" ht="63" customHeight="1">
      <c r="A9" s="6" t="inlineStr">
        <is>
          <t>Week ending</t>
        </is>
      </c>
      <c r="B9" s="6" t="inlineStr">
        <is>
          <t>Hours</t>
        </is>
      </c>
      <c r="C9" s="6" t="inlineStr">
        <is>
          <t>Sourced (count)</t>
        </is>
      </c>
      <c r="D9" s="6" t="inlineStr">
        <is>
          <t>Bought (cost)</t>
        </is>
      </c>
      <c r="E9" s="6" t="inlineStr">
        <is>
          <t>Listed live</t>
        </is>
      </c>
      <c r="F9" s="6" t="inlineStr">
        <is>
          <t>Sold (count)</t>
        </is>
      </c>
      <c r="G9" s="6" t="inlineStr">
        <is>
          <t>Cash received (all, incl. local)</t>
        </is>
      </c>
      <c r="H9" s="6" t="inlineStr">
        <is>
          <t>Cost of everything that left</t>
        </is>
      </c>
      <c r="I9" s="6" t="inlineStr">
        <is>
          <t>Shipping &amp; packing paid</t>
        </is>
      </c>
      <c r="J9" s="6" t="inlineStr">
        <is>
          <t>Week net</t>
        </is>
      </c>
      <c r="K9" s="6" t="inlineStr">
        <is>
          <t>To tax line</t>
        </is>
      </c>
      <c r="L9" s="6" t="inlineStr">
        <is>
          <t>Draw</t>
        </is>
      </c>
      <c r="M9" s="6" t="inlineStr">
        <is>
          <t>Retained</t>
        </is>
      </c>
      <c r="N9" s="6" t="inlineStr">
        <is>
          <t>Capital</t>
        </is>
      </c>
      <c r="O9" s="6" t="inlineStr">
        <is>
          <t>Committed</t>
        </is>
      </c>
      <c r="P9" s="6" t="inlineStr">
        <is>
          <t>Reserved</t>
        </is>
      </c>
      <c r="Q9" s="6" t="inlineStr">
        <is>
          <t>OPEN-TO-BUY</t>
        </is>
      </c>
      <c r="R9" s="6" t="inlineStr">
        <is>
          <t>Cash in pot after reserves</t>
        </is>
      </c>
      <c r="S9" s="6" t="inlineStr">
        <is>
          <t>Saturday's limit</t>
        </is>
      </c>
      <c r="T9" s="6" t="inlineStr">
        <is>
          <t>Over-90 cost</t>
        </is>
      </c>
      <c r="U9" s="6" t="inlineStr">
        <is>
          <t>Over-90 share</t>
        </is>
      </c>
      <c r="V9" s="6" t="inlineStr">
        <is>
          <t>Note</t>
        </is>
      </c>
      <c r="W9" s="6" t="inlineStr">
        <is>
          <t>of which: liquidation cash back</t>
        </is>
      </c>
      <c r="X9" s="6" t="inlineStr">
        <is>
          <t>of which: liquidation shipping &amp; packing</t>
        </is>
      </c>
      <c r="Y9" s="6" t="inlineStr">
        <is>
          <t>of which: cost of liquidated items</t>
        </is>
      </c>
      <c r="Z9" s="6" t="inlineStr">
        <is>
          <t>Clearing result</t>
        </is>
      </c>
      <c r="AA9" s="6" t="inlineStr">
        <is>
          <t>System net</t>
        </is>
      </c>
    </row>
    <row r="10" ht="63" customHeight="1">
      <c r="A10" s="7" t="n">
        <v>46271</v>
      </c>
      <c r="B10" s="8" t="n">
        <v>6.75</v>
      </c>
      <c r="C10" s="8" t="n">
        <v>14</v>
      </c>
      <c r="D10" s="9" t="n">
        <v>71</v>
      </c>
      <c r="E10" s="8" t="n">
        <v>9</v>
      </c>
      <c r="F10" s="8" t="n">
        <v>3</v>
      </c>
      <c r="G10" s="9" t="n">
        <v>58</v>
      </c>
      <c r="H10" s="9" t="n">
        <v>14</v>
      </c>
      <c r="I10" s="9" t="n">
        <v>18</v>
      </c>
      <c r="J10" s="10">
        <f>IF(A10="","",IF(COUNTBLANK(D10)+COUNTBLANK(G10:I10)+COUNTBLANK(K10:L10)&gt;0,"ENTER D, G-I, K, L (0 if none)",G10-I10-H10))</f>
        <v/>
      </c>
      <c r="K10" s="9" t="n">
        <v>6</v>
      </c>
      <c r="L10" s="9" t="n">
        <v>0</v>
      </c>
      <c r="M10" s="11">
        <f>IF(ISNUMBER(J10),J10-K10-L10,"")</f>
        <v/>
      </c>
      <c r="N10" s="11">
        <f>IF(AND(ISNUMBER(J10),ISNUMBER($C$4)),$C$4+J10-L10,"")</f>
        <v/>
      </c>
      <c r="O10" s="11">
        <f>IF(AND(ISNUMBER(J10),ISNUMBER($C$5)),$C$5+D10-H10,"")</f>
        <v/>
      </c>
      <c r="P10" s="11">
        <f>IF(AND(ISNUMBER(J10),ISNUMBER($C$6)),$C$6+K10,"")</f>
        <v/>
      </c>
      <c r="Q10" s="12">
        <f>IF(AND(ISNUMBER(N10),ISNUMBER(O10),ISNUMBER(P10)),N10-O10-P10,"")</f>
        <v/>
      </c>
      <c r="R10" s="9" t="n">
        <v>300</v>
      </c>
      <c r="S10" s="11">
        <f>IF(NOT(ISNUMBER(Q10)),"",IF(Q10&lt;=0,"RELEASE BLOCK",IF(NOT(ISNUMBER($C$7)),"enter per-trip ceiling",IF(NOT(ISNUMBER(R10)),"enter cash in pot (a number)",MIN($C$7,Q10,R10)))))</f>
        <v/>
      </c>
      <c r="T10" s="9" t="n"/>
      <c r="U10" s="13">
        <f>IF(OR(T10="",NOT(ISNUMBER(O10))),"",IF(O10=0,"",T10/O10))</f>
        <v/>
      </c>
      <c r="V10" s="17" t="inlineStr">
        <is>
          <t>Sunday ran to 2¾ — skeleton built</t>
        </is>
      </c>
      <c r="W10" s="9" t="n">
        <v>0</v>
      </c>
      <c r="X10" s="9" t="n">
        <v>0</v>
      </c>
      <c r="Y10" s="9" t="n">
        <v>0</v>
      </c>
      <c r="Z10" s="11">
        <f>IF(NOT(ISNUMBER(J10)),"",IF(COUNTBLANK(W10:Y10)&gt;0,"ENTER W-Y (0 if no liquidation)",W10-X10-Y10))</f>
        <v/>
      </c>
      <c r="AA10" s="10">
        <f>IF(ISNUMBER(Z10),J10-Z10,"")</f>
        <v/>
      </c>
    </row>
    <row r="11" ht="63" customHeight="1">
      <c r="A11" s="7" t="n">
        <v>46278</v>
      </c>
      <c r="B11" s="8" t="n">
        <v>7.75</v>
      </c>
      <c r="C11" s="8" t="n">
        <v>12</v>
      </c>
      <c r="D11" s="9" t="n">
        <v>54</v>
      </c>
      <c r="E11" s="8" t="n">
        <v>14</v>
      </c>
      <c r="F11" s="8" t="n">
        <v>4</v>
      </c>
      <c r="G11" s="9" t="n">
        <v>99</v>
      </c>
      <c r="H11" s="9" t="n">
        <v>16</v>
      </c>
      <c r="I11" s="9" t="n">
        <v>26</v>
      </c>
      <c r="J11" s="10">
        <f>IF(A11="","",IF(COUNTBLANK(D11)+COUNTBLANK(G11:I11)+COUNTBLANK(K11:L11)&gt;0,"ENTER D, G-I, K, L (0 if none)",G11-I11-H11))</f>
        <v/>
      </c>
      <c r="K11" s="9" t="n">
        <v>14</v>
      </c>
      <c r="L11" s="9" t="n">
        <v>0</v>
      </c>
      <c r="M11" s="11">
        <f>IF(ISNUMBER(J11),J11-K11-L11,"")</f>
        <v/>
      </c>
      <c r="N11" s="11">
        <f>IF(AND(ISNUMBER(J11),ISNUMBER(N10)),N10+J11-L11,"")</f>
        <v/>
      </c>
      <c r="O11" s="11">
        <f>IF(AND(ISNUMBER(J11),ISNUMBER(O10)),O10+D11-H11,"")</f>
        <v/>
      </c>
      <c r="P11" s="11">
        <f>IF(AND(ISNUMBER(J11),ISNUMBER(P10)),P10+K11,"")</f>
        <v/>
      </c>
      <c r="Q11" s="12">
        <f>IF(AND(ISNUMBER(N11),ISNUMBER(O11),ISNUMBER(P11)),N11-O11-P11,"")</f>
        <v/>
      </c>
      <c r="R11" s="9" t="n">
        <v>280</v>
      </c>
      <c r="S11" s="11">
        <f>IF(NOT(ISNUMBER(Q11)),"",IF(Q11&lt;=0,"RELEASE BLOCK",IF(NOT(ISNUMBER($C$7)),"enter per-trip ceiling",IF(NOT(ISNUMBER(R11)),"enter cash in pot (a number)",MIN($C$7,Q11,R11)))))</f>
        <v/>
      </c>
      <c r="T11" s="9" t="n">
        <v>422</v>
      </c>
      <c r="U11" s="13">
        <f>IF(OR(T11="",NOT(ISNUMBER(O11))),"",IF(O11=0,"",T11/O11))</f>
        <v/>
      </c>
      <c r="V11" s="17" t="inlineStr">
        <is>
          <t>aging report + liquidation protocol built</t>
        </is>
      </c>
      <c r="W11" s="9" t="n">
        <v>0</v>
      </c>
      <c r="X11" s="9" t="n">
        <v>0</v>
      </c>
      <c r="Y11" s="9" t="n">
        <v>0</v>
      </c>
      <c r="Z11" s="11">
        <f>IF(NOT(ISNUMBER(J11)),"",IF(COUNTBLANK(W11:Y11)&gt;0,"ENTER W-Y (0 if no liquidation)",W11-X11-Y11))</f>
        <v/>
      </c>
      <c r="AA11" s="10">
        <f>IF(ISNUMBER(Z11),J11-Z11,"")</f>
        <v/>
      </c>
    </row>
    <row r="12" ht="63" customHeight="1">
      <c r="A12" s="7" t="n">
        <v>46285</v>
      </c>
      <c r="B12" s="8" t="n">
        <v>8</v>
      </c>
      <c r="C12" s="8" t="n">
        <v>11</v>
      </c>
      <c r="D12" s="9" t="n">
        <v>52</v>
      </c>
      <c r="E12" s="8" t="n">
        <v>12</v>
      </c>
      <c r="F12" s="8" t="n">
        <v>4</v>
      </c>
      <c r="G12" s="9" t="n">
        <v>164</v>
      </c>
      <c r="H12" s="9" t="n">
        <v>230</v>
      </c>
      <c r="I12" s="9" t="n">
        <v>26</v>
      </c>
      <c r="J12" s="10">
        <f>IF(A12="","",IF(COUNTBLANK(D12)+COUNTBLANK(G12:I12)+COUNTBLANK(K12:L12)&gt;0,"ENTER D, G-I, K, L (0 if none)",G12-I12-H12))</f>
        <v/>
      </c>
      <c r="K12" s="9" t="n">
        <v>0</v>
      </c>
      <c r="L12" s="9" t="n">
        <v>0</v>
      </c>
      <c r="M12" s="11">
        <f>IF(ISNUMBER(J12),J12-K12-L12,"")</f>
        <v/>
      </c>
      <c r="N12" s="11">
        <f>IF(AND(ISNUMBER(J12),ISNUMBER(N11)),N11+J12-L12,"")</f>
        <v/>
      </c>
      <c r="O12" s="11">
        <f>IF(AND(ISNUMBER(J12),ISNUMBER(O11)),O11+D12-H12,"")</f>
        <v/>
      </c>
      <c r="P12" s="11">
        <f>IF(AND(ISNUMBER(J12),ISNUMBER(P11)),P11+K12,"")</f>
        <v/>
      </c>
      <c r="Q12" s="12">
        <f>IF(AND(ISNUMBER(N12),ISNUMBER(O12),ISNUMBER(P12)),N12-O12-P12,"")</f>
        <v/>
      </c>
      <c r="R12" s="9" t="n">
        <v>330</v>
      </c>
      <c r="S12" s="11">
        <f>IF(NOT(ISNUMBER(Q12)),"",IF(Q12&lt;=0,"RELEASE BLOCK",IF(NOT(ISNUMBER($C$7)),"enter per-trip ceiling",IF(NOT(ISNUMBER(R12)),"enter cash in pot (a number)",MIN($C$7,Q12,R12)))))</f>
        <v/>
      </c>
      <c r="T12" s="9" t="n">
        <v>235</v>
      </c>
      <c r="U12" s="13">
        <f>IF(OR(T12="",NOT(ISNUMBER(O12))),"",IF(O12=0,"",T12/O12))</f>
        <v/>
      </c>
      <c r="V12" s="17" t="inlineStr">
        <is>
          <t>cash received $96 → $164; net −$160 → −$92; added at audit, 27 Sept</t>
        </is>
      </c>
      <c r="W12" s="9" t="n">
        <v>68</v>
      </c>
      <c r="X12" s="9" t="n">
        <v>0</v>
      </c>
      <c r="Y12" s="9" t="n">
        <v>213</v>
      </c>
      <c r="Z12" s="11">
        <f>IF(NOT(ISNUMBER(J12)),"",IF(COUNTBLANK(W12:Y12)&gt;0,"ENTER W-Y (0 if no liquidation)",W12-X12-Y12))</f>
        <v/>
      </c>
      <c r="AA12" s="10">
        <f>IF(ISNUMBER(Z12),J12-Z12,"")</f>
        <v/>
      </c>
    </row>
    <row r="13" ht="63" customHeight="1">
      <c r="A13" s="7" t="n">
        <v>46292</v>
      </c>
      <c r="B13" s="8" t="n">
        <v>7.5</v>
      </c>
      <c r="C13" s="8" t="n">
        <v>12</v>
      </c>
      <c r="D13" s="9" t="n">
        <v>58</v>
      </c>
      <c r="E13" s="8" t="n">
        <v>13</v>
      </c>
      <c r="F13" s="8" t="n">
        <v>6</v>
      </c>
      <c r="G13" s="9" t="n">
        <v>228</v>
      </c>
      <c r="H13" s="9" t="n">
        <v>139</v>
      </c>
      <c r="I13" s="9" t="n">
        <v>63</v>
      </c>
      <c r="J13" s="10">
        <f>IF(A13="","",IF(COUNTBLANK(D13)+COUNTBLANK(G13:I13)+COUNTBLANK(K13:L13)&gt;0,"ENTER D, G-I, K, L (0 if none)",G13-I13-H13))</f>
        <v/>
      </c>
      <c r="K13" s="9" t="n">
        <v>4</v>
      </c>
      <c r="L13" s="9" t="n">
        <v>0</v>
      </c>
      <c r="M13" s="11">
        <f>IF(ISNUMBER(J13),J13-K13-L13,"")</f>
        <v/>
      </c>
      <c r="N13" s="11">
        <f>IF(AND(ISNUMBER(J13),ISNUMBER(N12)),N12+J13-L13,"")</f>
        <v/>
      </c>
      <c r="O13" s="11">
        <f>IF(AND(ISNUMBER(J13),ISNUMBER(O12)),O12+D13-H13,"")</f>
        <v/>
      </c>
      <c r="P13" s="11">
        <f>IF(AND(ISNUMBER(J13),ISNUMBER(P12)),P12+K13,"")</f>
        <v/>
      </c>
      <c r="Q13" s="12">
        <f>IF(AND(ISNUMBER(N13),ISNUMBER(O13),ISNUMBER(P13)),N13-O13-P13,"")</f>
        <v/>
      </c>
      <c r="R13" s="9" t="n">
        <v>420</v>
      </c>
      <c r="S13" s="11">
        <f>IF(NOT(ISNUMBER(Q13)),"",IF(Q13&lt;=0,"RELEASE BLOCK",IF(NOT(ISNUMBER($C$7)),"enter per-trip ceiling",IF(NOT(ISNUMBER(R13)),"enter cash in pot (a number)",MIN($C$7,Q13,R13)))))</f>
        <v/>
      </c>
      <c r="T13" s="9" t="n">
        <v>152</v>
      </c>
      <c r="U13" s="13">
        <f>IF(OR(T13="",NOT(ISNUMBER(O13))),"",IF(O13=0,"",T13/O13))</f>
        <v/>
      </c>
      <c r="V13" s="17" t="inlineStr">
        <is>
          <t>Mercari batch running; read 18 Oct</t>
        </is>
      </c>
      <c r="W13" s="9" t="n">
        <v>67</v>
      </c>
      <c r="X13" s="9" t="n">
        <v>23</v>
      </c>
      <c r="Y13" s="9" t="n">
        <v>113</v>
      </c>
      <c r="Z13" s="11">
        <f>IF(NOT(ISNUMBER(J13)),"",IF(COUNTBLANK(W13:Y13)&gt;0,"ENTER W-Y (0 if no liquidation)",W13-X13-Y13))</f>
        <v/>
      </c>
      <c r="AA13" s="10">
        <f>IF(ISNUMBER(Z13),J13-Z13,"")</f>
        <v/>
      </c>
    </row>
    <row r="14">
      <c r="I14" s="14" t="inlineStr">
        <is>
          <t>TOTALS</t>
        </is>
      </c>
      <c r="J14" s="15">
        <f>SUM(J10:J13)</f>
        <v/>
      </c>
      <c r="Z14" s="15">
        <f>SUM(Z10:Z13)</f>
        <v/>
      </c>
      <c r="AA14" s="15">
        <f>SUM(AA10:AA13)</f>
        <v/>
      </c>
    </row>
    <row r="15"/>
    <row r="16">
      <c r="A16" s="2" t="inlineStr">
        <is>
          <t>ePORTS — your ecom source. eports.global  ·  The Reselling shelf: Basics · Intermediate · Advanced — eports.global/resources/reselling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2026-10-14T09:46:30Z</dcterms:created>
  <dcterms:modified xmlns:dcterms="http://purl.org/dc/terms/" xmlns:xsi="http://www.w3.org/2001/XMLSchema-instance" xsi:type="dcterms:W3CDTF">2026-10-14T09:46:33Z</dcterms:modified>
</cp:coreProperties>
</file>